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974741d9e7ed30c9/Documenten/PhD BOC TU Delft/Project 2^J ADH repurpose/Manuscript ADH project/"/>
    </mc:Choice>
  </mc:AlternateContent>
  <bookViews>
    <workbookView xWindow="-105" yWindow="-105" windowWidth="23250" windowHeight="12570" activeTab="3"/>
  </bookViews>
  <sheets>
    <sheet name="A94D" sheetId="1" r:id="rId1"/>
    <sheet name="A94E" sheetId="22" r:id="rId2"/>
    <sheet name="calculations" sheetId="24" r:id="rId3"/>
    <sheet name="summary" sheetId="23" r:id="rId4"/>
    <sheet name="aldehydes" sheetId="25" r:id="rId5"/>
    <sheet name="summary_aldeh" sheetId="26" r:id="rId6"/>
    <sheet name="Sheet1" sheetId="27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4" i="25" l="1"/>
  <c r="H5" i="26" s="1"/>
  <c r="AA14" i="25"/>
  <c r="G5" i="26" s="1"/>
  <c r="Z14" i="25"/>
  <c r="F5" i="26" s="1"/>
  <c r="Z13" i="25"/>
  <c r="F4" i="26" s="1"/>
  <c r="AB12" i="25"/>
  <c r="H3" i="26" s="1"/>
  <c r="AB4" i="25"/>
  <c r="D4" i="26" s="1"/>
  <c r="AB5" i="25"/>
  <c r="D5" i="26" s="1"/>
  <c r="T15" i="25"/>
  <c r="AB15" i="25" s="1"/>
  <c r="H6" i="26" s="1"/>
  <c r="T14" i="25"/>
  <c r="T13" i="25"/>
  <c r="AB13" i="25" s="1"/>
  <c r="H4" i="26" s="1"/>
  <c r="T12" i="25"/>
  <c r="T6" i="25"/>
  <c r="AB6" i="25" s="1"/>
  <c r="D6" i="26" s="1"/>
  <c r="T5" i="25"/>
  <c r="T4" i="25"/>
  <c r="T3" i="25"/>
  <c r="AB3" i="25" s="1"/>
  <c r="D3" i="26" s="1"/>
  <c r="M15" i="25"/>
  <c r="AA15" i="25" s="1"/>
  <c r="G6" i="26" s="1"/>
  <c r="M14" i="25"/>
  <c r="M13" i="25"/>
  <c r="AA13" i="25" s="1"/>
  <c r="G4" i="26" s="1"/>
  <c r="M12" i="25"/>
  <c r="AA12" i="25" s="1"/>
  <c r="G3" i="26" s="1"/>
  <c r="F15" i="25"/>
  <c r="Z15" i="25" s="1"/>
  <c r="F6" i="26" s="1"/>
  <c r="F14" i="25"/>
  <c r="F13" i="25"/>
  <c r="F12" i="25"/>
  <c r="Z12" i="25" s="1"/>
  <c r="F3" i="26" s="1"/>
  <c r="M5" i="25" l="1"/>
  <c r="AA5" i="25" s="1"/>
  <c r="M6" i="25"/>
  <c r="AA6" i="25" s="1"/>
  <c r="F5" i="25"/>
  <c r="Z5" i="25" s="1"/>
  <c r="F6" i="25"/>
  <c r="Z6" i="25" s="1"/>
  <c r="L4" i="25"/>
  <c r="M4" i="25" s="1"/>
  <c r="AA4" i="25" s="1"/>
  <c r="E4" i="25"/>
  <c r="F4" i="25" s="1"/>
  <c r="Z4" i="25" s="1"/>
  <c r="L3" i="25"/>
  <c r="M3" i="25" s="1"/>
  <c r="AA3" i="25" s="1"/>
  <c r="E3" i="25"/>
  <c r="F3" i="25" s="1"/>
  <c r="Z3" i="25" s="1"/>
  <c r="E11" i="23" l="1"/>
  <c r="B28" i="22" l="1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48" i="22"/>
  <c r="B27" i="22"/>
  <c r="B11" i="22"/>
  <c r="B12" i="22"/>
  <c r="B35" i="1"/>
  <c r="B36" i="1"/>
  <c r="B11" i="1"/>
  <c r="B12" i="1"/>
  <c r="I10" i="24" l="1"/>
  <c r="I13" i="23" s="1"/>
  <c r="J10" i="24"/>
  <c r="J13" i="23" s="1"/>
  <c r="I6" i="24"/>
  <c r="I9" i="23" s="1"/>
  <c r="J6" i="24"/>
  <c r="J9" i="23" s="1"/>
  <c r="J4" i="24"/>
  <c r="J7" i="23" s="1"/>
  <c r="I4" i="24"/>
  <c r="I7" i="23" s="1"/>
  <c r="C6" i="24"/>
  <c r="C9" i="23" s="1"/>
  <c r="B6" i="24"/>
  <c r="B9" i="23" s="1"/>
  <c r="E6" i="24"/>
  <c r="E9" i="23" s="1"/>
  <c r="D6" i="24"/>
  <c r="D9" i="23" s="1"/>
  <c r="J8" i="24"/>
  <c r="J11" i="23" s="1"/>
  <c r="I8" i="24"/>
  <c r="I11" i="23" s="1"/>
  <c r="J11" i="24"/>
  <c r="J14" i="23" s="1"/>
  <c r="I11" i="24"/>
  <c r="I14" i="23" s="1"/>
  <c r="J7" i="24"/>
  <c r="J10" i="23" s="1"/>
  <c r="I7" i="24"/>
  <c r="I10" i="23" s="1"/>
  <c r="I5" i="24"/>
  <c r="I8" i="23" s="1"/>
  <c r="J5" i="24"/>
  <c r="J8" i="23" s="1"/>
  <c r="J3" i="24"/>
  <c r="J6" i="23" s="1"/>
  <c r="I3" i="24"/>
  <c r="I6" i="23" s="1"/>
  <c r="I12" i="24"/>
  <c r="I15" i="23" s="1"/>
  <c r="J12" i="24"/>
  <c r="J15" i="23" s="1"/>
  <c r="J2" i="24"/>
  <c r="J5" i="23" s="1"/>
  <c r="I2" i="24"/>
  <c r="I5" i="23" s="1"/>
  <c r="I9" i="24"/>
  <c r="I12" i="23" s="1"/>
  <c r="J9" i="24"/>
  <c r="J12" i="23" s="1"/>
  <c r="H6" i="24"/>
  <c r="H9" i="23" s="1"/>
  <c r="G6" i="24"/>
  <c r="G9" i="23" s="1"/>
  <c r="B4" i="22"/>
  <c r="B5" i="22"/>
  <c r="B6" i="22"/>
  <c r="B7" i="22"/>
  <c r="B8" i="22"/>
  <c r="B9" i="22"/>
  <c r="B10" i="22"/>
  <c r="B13" i="22"/>
  <c r="B14" i="22"/>
  <c r="B15" i="22"/>
  <c r="B16" i="22"/>
  <c r="D8" i="24" s="1"/>
  <c r="D11" i="23" s="1"/>
  <c r="B17" i="22"/>
  <c r="B18" i="22"/>
  <c r="B19" i="22"/>
  <c r="B20" i="22"/>
  <c r="B21" i="22"/>
  <c r="B22" i="22"/>
  <c r="B23" i="22"/>
  <c r="B24" i="22"/>
  <c r="B3" i="22"/>
  <c r="B28" i="1"/>
  <c r="B29" i="1"/>
  <c r="B30" i="1"/>
  <c r="B31" i="1"/>
  <c r="B32" i="1"/>
  <c r="B33" i="1"/>
  <c r="B34" i="1"/>
  <c r="B37" i="1"/>
  <c r="B38" i="1"/>
  <c r="B39" i="1"/>
  <c r="B41" i="1"/>
  <c r="B42" i="1"/>
  <c r="B43" i="1"/>
  <c r="B44" i="1"/>
  <c r="B45" i="1"/>
  <c r="B46" i="1"/>
  <c r="B47" i="1"/>
  <c r="B48" i="1"/>
  <c r="B27" i="1"/>
  <c r="B4" i="1"/>
  <c r="B5" i="1"/>
  <c r="B6" i="1"/>
  <c r="B7" i="1"/>
  <c r="B8" i="1"/>
  <c r="B9" i="1"/>
  <c r="B10" i="1"/>
  <c r="B3" i="1"/>
  <c r="B2" i="24" l="1"/>
  <c r="B5" i="23" s="1"/>
  <c r="C2" i="24"/>
  <c r="C5" i="23" s="1"/>
  <c r="G11" i="24"/>
  <c r="G14" i="23" s="1"/>
  <c r="H11" i="24"/>
  <c r="H14" i="23" s="1"/>
  <c r="G4" i="24"/>
  <c r="G7" i="23" s="1"/>
  <c r="H4" i="24"/>
  <c r="H7" i="23" s="1"/>
  <c r="E4" i="24"/>
  <c r="E7" i="23" s="1"/>
  <c r="D4" i="24"/>
  <c r="D7" i="23" s="1"/>
  <c r="H2" i="24"/>
  <c r="H5" i="23" s="1"/>
  <c r="G2" i="24"/>
  <c r="G5" i="23" s="1"/>
  <c r="H7" i="24"/>
  <c r="H10" i="23" s="1"/>
  <c r="G7" i="24"/>
  <c r="G10" i="23" s="1"/>
  <c r="E11" i="24"/>
  <c r="E14" i="23" s="1"/>
  <c r="D11" i="24"/>
  <c r="D14" i="23" s="1"/>
  <c r="E9" i="24"/>
  <c r="E12" i="23" s="1"/>
  <c r="D9" i="24"/>
  <c r="D12" i="23" s="1"/>
  <c r="C5" i="24"/>
  <c r="C8" i="23" s="1"/>
  <c r="B5" i="24"/>
  <c r="B8" i="23" s="1"/>
  <c r="B3" i="24"/>
  <c r="B6" i="23" s="1"/>
  <c r="C3" i="24"/>
  <c r="C6" i="23" s="1"/>
  <c r="G12" i="24"/>
  <c r="G15" i="23" s="1"/>
  <c r="H12" i="24"/>
  <c r="H15" i="23" s="1"/>
  <c r="H10" i="24"/>
  <c r="H13" i="23" s="1"/>
  <c r="G10" i="24"/>
  <c r="G13" i="23" s="1"/>
  <c r="G5" i="24"/>
  <c r="G8" i="23" s="1"/>
  <c r="H5" i="24"/>
  <c r="H8" i="23" s="1"/>
  <c r="H3" i="24"/>
  <c r="H6" i="23" s="1"/>
  <c r="G3" i="24"/>
  <c r="G6" i="23" s="1"/>
  <c r="D12" i="24"/>
  <c r="D15" i="23" s="1"/>
  <c r="E12" i="24"/>
  <c r="E15" i="23" s="1"/>
  <c r="D10" i="24"/>
  <c r="D13" i="23" s="1"/>
  <c r="E10" i="24"/>
  <c r="E13" i="23" s="1"/>
  <c r="D5" i="24"/>
  <c r="D8" i="23" s="1"/>
  <c r="E5" i="24"/>
  <c r="E8" i="23" s="1"/>
  <c r="D3" i="24"/>
  <c r="D6" i="23" s="1"/>
  <c r="E3" i="24"/>
  <c r="E6" i="23" s="1"/>
  <c r="B4" i="24"/>
  <c r="B7" i="23" s="1"/>
  <c r="C4" i="24"/>
  <c r="C7" i="23" s="1"/>
  <c r="G9" i="24"/>
  <c r="G12" i="23" s="1"/>
  <c r="H9" i="24"/>
  <c r="H12" i="23" s="1"/>
  <c r="D2" i="24"/>
  <c r="D5" i="23" s="1"/>
  <c r="E2" i="24"/>
  <c r="E5" i="23" s="1"/>
  <c r="D7" i="24"/>
  <c r="D10" i="23" s="1"/>
  <c r="E7" i="24"/>
  <c r="E10" i="23" s="1"/>
  <c r="B13" i="1"/>
  <c r="B14" i="1"/>
  <c r="B15" i="1"/>
  <c r="B16" i="1"/>
  <c r="B17" i="1"/>
  <c r="B18" i="1"/>
  <c r="B19" i="1"/>
  <c r="B20" i="1"/>
  <c r="B21" i="1"/>
  <c r="B22" i="1"/>
  <c r="B23" i="1"/>
  <c r="B24" i="1"/>
  <c r="B11" i="24" l="1"/>
  <c r="B14" i="23" s="1"/>
  <c r="C11" i="24"/>
  <c r="C14" i="23" s="1"/>
  <c r="C7" i="24"/>
  <c r="C10" i="23" s="1"/>
  <c r="B7" i="24"/>
  <c r="B10" i="23" s="1"/>
  <c r="B9" i="24"/>
  <c r="B12" i="23" s="1"/>
  <c r="C9" i="24"/>
  <c r="C12" i="23" s="1"/>
  <c r="B12" i="24"/>
  <c r="B15" i="23" s="1"/>
  <c r="C12" i="24"/>
  <c r="C15" i="23" s="1"/>
  <c r="C10" i="24"/>
  <c r="C13" i="23" s="1"/>
  <c r="B10" i="24"/>
  <c r="B13" i="23" s="1"/>
  <c r="B8" i="24"/>
  <c r="B11" i="23" s="1"/>
  <c r="C8" i="24"/>
  <c r="C11" i="23" s="1"/>
  <c r="F40" i="1"/>
  <c r="B40" i="1" s="1"/>
  <c r="H8" i="24" l="1"/>
  <c r="H11" i="23" s="1"/>
  <c r="G8" i="24"/>
  <c r="G11" i="23" s="1"/>
</calcChain>
</file>

<file path=xl/comments1.xml><?xml version="1.0" encoding="utf-8"?>
<comments xmlns="http://schemas.openxmlformats.org/spreadsheetml/2006/main">
  <authors>
    <author>Wouter Kools</author>
  </authors>
  <commentList>
    <comment ref="L3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probably DMSO, since it is also quite present in ketoreduction conditions
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 xml:space="preserve">Wouter Kools:
</t>
        </r>
        <r>
          <rPr>
            <sz val="9"/>
            <color indexed="81"/>
            <rFont val="Tahoma"/>
            <family val="2"/>
          </rPr>
          <t>approximation by subtracting 2-6one N9 dodecane peak from the combined area due to overlap...</t>
        </r>
      </text>
    </comment>
  </commentList>
</comments>
</file>

<file path=xl/comments2.xml><?xml version="1.0" encoding="utf-8"?>
<comments xmlns="http://schemas.openxmlformats.org/spreadsheetml/2006/main">
  <authors>
    <author>Wouter Kools</author>
  </authors>
  <commentList>
    <comment ref="L3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probably DMSO, since it is also quite present in ketoreduction conditions
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 xml:space="preserve">Wouter Kools:
</t>
        </r>
        <r>
          <rPr>
            <sz val="9"/>
            <color indexed="81"/>
            <rFont val="Tahoma"/>
            <family val="2"/>
          </rPr>
          <t>approximation by subtracting 2-6one N9 dodecane peak from the combined area due to overlap...</t>
        </r>
      </text>
    </comment>
    <comment ref="BF42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naming error</t>
        </r>
      </text>
    </comment>
  </commentList>
</comments>
</file>

<file path=xl/comments3.xml><?xml version="1.0" encoding="utf-8"?>
<comments xmlns="http://schemas.openxmlformats.org/spreadsheetml/2006/main">
  <authors>
    <author>Wouter Kools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Still some unidentified peaks. --&gt; again GC-MS?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</rPr>
          <t>Wouter Kools:</t>
        </r>
        <r>
          <rPr>
            <sz val="9"/>
            <color indexed="81"/>
            <rFont val="Tahoma"/>
            <family val="2"/>
          </rPr>
          <t xml:space="preserve">
Still some unidentified peaks. --&gt; again GC-MS?</t>
        </r>
      </text>
    </comment>
  </commentList>
</comments>
</file>

<file path=xl/sharedStrings.xml><?xml version="1.0" encoding="utf-8"?>
<sst xmlns="http://schemas.openxmlformats.org/spreadsheetml/2006/main" count="431" uniqueCount="240">
  <si>
    <t>AcPh</t>
  </si>
  <si>
    <t>PhAc</t>
  </si>
  <si>
    <t>PhBut</t>
  </si>
  <si>
    <t>2Mc6O</t>
  </si>
  <si>
    <t>3Mc6O</t>
  </si>
  <si>
    <t>6one</t>
  </si>
  <si>
    <t>7one</t>
  </si>
  <si>
    <t>2-8one</t>
  </si>
  <si>
    <t>3-8one</t>
  </si>
  <si>
    <t>6-dione</t>
  </si>
  <si>
    <t>Benz-Ac</t>
  </si>
  <si>
    <t>conversion to alcohol (%)</t>
  </si>
  <si>
    <t>ketone area</t>
  </si>
  <si>
    <t>alcohol area</t>
  </si>
  <si>
    <t>amine area</t>
  </si>
  <si>
    <t>data file name</t>
  </si>
  <si>
    <t>Remarks</t>
  </si>
  <si>
    <t>KETOREDUCTION</t>
  </si>
  <si>
    <t>REDUCTIVE AMINATION</t>
  </si>
  <si>
    <t>29-3-2022_A94D_AcPh_K_03.gcd</t>
  </si>
  <si>
    <t>30-3-2022_A94D_AcPh_K_2231_003.gcd</t>
  </si>
  <si>
    <t>16.3 min</t>
  </si>
  <si>
    <t>29-3-2022_A94D_AcPh_N9_02.gcd</t>
  </si>
  <si>
    <t>18.3 min</t>
  </si>
  <si>
    <t>30-3-2022_A94D_AcPh_N9_2231_002.gcd</t>
  </si>
  <si>
    <t>29-3-2022_A94D_PhAc_K_06.gcd</t>
  </si>
  <si>
    <t>Additional peak --&gt; DMSO?</t>
  </si>
  <si>
    <t>15.4 min</t>
  </si>
  <si>
    <t>29-3-2022_A94D_PhAc_N9_05.gcd</t>
  </si>
  <si>
    <t>15.4 DMSO?</t>
  </si>
  <si>
    <t>13.0 min</t>
  </si>
  <si>
    <t>17.0 min</t>
  </si>
  <si>
    <t>30-3-2022_A94D_PhBuO_K_2231_009.gcd</t>
  </si>
  <si>
    <t>19.1 min</t>
  </si>
  <si>
    <t>13.1 min</t>
  </si>
  <si>
    <t>29-3-2022_A94D_PhBuO_K_09.gcd</t>
  </si>
  <si>
    <t>29-3-2022_A94D_PhBuO_N9_08.gcd</t>
  </si>
  <si>
    <t>30-3-2022_A94D_PhBuO_N9_2231_008.gcd</t>
  </si>
  <si>
    <t>30-3-2022_A94D_PhAc_N9_2231_005.gcd</t>
  </si>
  <si>
    <t>17.3 min</t>
  </si>
  <si>
    <t>20.3 min</t>
  </si>
  <si>
    <t>9.9 min</t>
  </si>
  <si>
    <t>30-3-2022_A94D_2-6one_K_2231_012.gcd</t>
  </si>
  <si>
    <t>29-3-2022_A94D_2-6one_K_12.gcd</t>
  </si>
  <si>
    <t>mass balance issue?</t>
  </si>
  <si>
    <t>5.4 min</t>
  </si>
  <si>
    <t>22.6 min</t>
  </si>
  <si>
    <t>29-3-2022_A94D_2-6one_N9_11.gcd</t>
  </si>
  <si>
    <t>30-3-2022_A94D_2-6one_N9_2231_011.gcd</t>
  </si>
  <si>
    <t>29-3-2022_A94D_2-7one_K_14.gcd</t>
  </si>
  <si>
    <t>30-3-2022_A94D_2-7one_K_2231_014.gcd</t>
  </si>
  <si>
    <t>overlap ketone/DMSO</t>
  </si>
  <si>
    <t>29-3-2022_A94D_2-7one_N9_13.gcd</t>
  </si>
  <si>
    <t>30-3-2022_A94D_2-7one_N9_2231_013.gcd</t>
  </si>
  <si>
    <t>17.4 min</t>
  </si>
  <si>
    <t>29-3-2022_A94D_2-8one_K_17.gcd</t>
  </si>
  <si>
    <t>30-3-2022_A94D_2-8one_K_2231_017.gcd</t>
  </si>
  <si>
    <t>20.8 min</t>
  </si>
  <si>
    <t>29-3-2022_A94D_2-8one_N9_16.gcd</t>
  </si>
  <si>
    <t>30-3-2022_A94D_2-8one_N9_2231_016.gcd</t>
  </si>
  <si>
    <t>29-3-2022_A94D_2Mc6O_K_04.gcd</t>
  </si>
  <si>
    <t>16.4 min</t>
  </si>
  <si>
    <t>30-3-2022_A94D_2Mc6O_K_004.gcd</t>
  </si>
  <si>
    <t>11.8 min</t>
  </si>
  <si>
    <t>11.6 min</t>
  </si>
  <si>
    <t>11.6 MIN</t>
  </si>
  <si>
    <t>29-3-2022_A94D_2Mc6O_N9_03.gcd</t>
  </si>
  <si>
    <t>30-3-2022_A94D_2Mc6O_N9_003.gcd</t>
  </si>
  <si>
    <t>6.6 min</t>
  </si>
  <si>
    <t>29-3-2022_A94D_3-8one_K_07.gcd</t>
  </si>
  <si>
    <t>31-3-2022_A94D_3-8one_K_007.gcd</t>
  </si>
  <si>
    <t>9.5 min</t>
  </si>
  <si>
    <t>29-3-2022_A94D_3-8one_N9_06.gcd</t>
  </si>
  <si>
    <t>29-3-2022_A94D_6-dione_K_10.gcd</t>
  </si>
  <si>
    <t>31-3-2022_A94D_6-dione_K_010.gcd</t>
  </si>
  <si>
    <t>12.8 min</t>
  </si>
  <si>
    <t>12.2 min</t>
  </si>
  <si>
    <t>29-3-2022_A94D_6-dione_N9_09.gcd</t>
  </si>
  <si>
    <t>31-3-2022_A94D_3-8one_N9_006.gcd</t>
  </si>
  <si>
    <t>31-3-2022_A94D_6-dione_N9_009.gcd</t>
  </si>
  <si>
    <t>24.5 min</t>
  </si>
  <si>
    <t>27.1 min</t>
  </si>
  <si>
    <t>23.0 min</t>
  </si>
  <si>
    <t>29-3-2022_A94D_BenzAc_K_12.gcd</t>
  </si>
  <si>
    <t>31-3-2022_A94D_BenzAc_K_012.gcd</t>
  </si>
  <si>
    <t>21.2 min</t>
  </si>
  <si>
    <t>9.4 min</t>
  </si>
  <si>
    <t>25.9 min</t>
  </si>
  <si>
    <t>26.2 min</t>
  </si>
  <si>
    <t>31-3-2022_A94D_BenzAc_N9_011.gcd</t>
  </si>
  <si>
    <t>29-3-2022_A94D_BenzAc_N9_11.gcd</t>
  </si>
  <si>
    <t>No amine</t>
  </si>
  <si>
    <t>5-4-2022_A94E_AcPh_K_a_02.gcd</t>
  </si>
  <si>
    <t>5-4-2022_A94E_AcPh_K_b_03.gcd</t>
  </si>
  <si>
    <t>5-4-2022_A94E_AcPh_N9_a_02.gcd</t>
  </si>
  <si>
    <t>5-4-2022_A94E_AcPh_N9_b_03.gcd</t>
  </si>
  <si>
    <t>5-4-2022_A94E_PhAc_K_a_05.gcd</t>
  </si>
  <si>
    <t>5-4-2022_A94E_PhAc_K_b_06.gcd</t>
  </si>
  <si>
    <t>20.6 min</t>
  </si>
  <si>
    <t>5-4-2022_A94E_PhAc_N9_a_05.gcd</t>
  </si>
  <si>
    <t>5-4-2022_A94E_PhAc_N9_b_06.gcd</t>
  </si>
  <si>
    <t>19.0 min</t>
  </si>
  <si>
    <t>5-4-2022_A94E_PhBuO_K_a_08.gcd</t>
  </si>
  <si>
    <t>5-4-2022_A94E_PhBuO_K_b_09.gcd</t>
  </si>
  <si>
    <t>5-4-2022_A94E_PhBuO_N9_a_08.gcd</t>
  </si>
  <si>
    <t>5-4-2022_A94E_PhBuO_N9_b_09.gcd</t>
  </si>
  <si>
    <t>18.0 min</t>
  </si>
  <si>
    <t>20.7 min</t>
  </si>
  <si>
    <t>5-4-2022_A94E_2Mc6O_K_a_03.gcd</t>
  </si>
  <si>
    <t>5-4-2022_A94E_2Mc6O_K_b_04.gcd</t>
  </si>
  <si>
    <t>5-4-2022_A94E_2Mc6O_N9_a_03.gcd</t>
  </si>
  <si>
    <t>5-4-2022_A94E_2Mc6O_N9_b_04.gcd</t>
  </si>
  <si>
    <t>5-4-2022_A94E_2-6one_K_a_11.gcd</t>
  </si>
  <si>
    <t>5-4-2022_A94E_2-6one_K_b_12.gcd</t>
  </si>
  <si>
    <t>5-4-2022_A94E_2-6one_N9_a_11.gcd</t>
  </si>
  <si>
    <t>5-4-2022_A94E_2-6one_N9_b_12.gcd</t>
  </si>
  <si>
    <t>5-4-2022_A94E_2-7one_K_a_13.gcd</t>
  </si>
  <si>
    <t>5-4-2022_A94E_2-7one_K_b_14.gcd</t>
  </si>
  <si>
    <t>5-4-2022_A94E_2-7one_N9_a_13.gcd</t>
  </si>
  <si>
    <t>5-4-2022_A94E_2-7one_N9_b_14.gcd</t>
  </si>
  <si>
    <t>5-4-2022_A94E_2-8one_K_a_16.gcd</t>
  </si>
  <si>
    <t>5-4-2022_A94E_2-8one_K_b_17.gcd</t>
  </si>
  <si>
    <t>5-4-2022_A94E_2-8one_N9_a_16.gcd</t>
  </si>
  <si>
    <t>7.4 min</t>
  </si>
  <si>
    <t>5-4-2022_A94E_3-8one_K_a_10.gcd</t>
  </si>
  <si>
    <t>5-4-2022_A94E_3-8one_K_b_11.gcd</t>
  </si>
  <si>
    <t>5-4-2022_A94E_3-8one_N9_a_08.gcd</t>
  </si>
  <si>
    <t>5-4-2022_A94E_3-8one_N9_b_09.gcd</t>
  </si>
  <si>
    <t>11.0 min</t>
  </si>
  <si>
    <t>5-4-2022_A94E_6-dione_K_a_15.gcd</t>
  </si>
  <si>
    <t>5-4-2022_A94E_6-dione_K_b_16.gcd</t>
  </si>
  <si>
    <t>5-4-2022_A94E_6-dione_N9_a_13.gcd</t>
  </si>
  <si>
    <t>5-4-2022_A94E_6-dione_N9_b_14.gcd</t>
  </si>
  <si>
    <t>6.7 min</t>
  </si>
  <si>
    <t>29-3-2022_A94D_3Mc6O_K_04.gcd</t>
  </si>
  <si>
    <t>31-3-2022_A94D_3Mc6O_K_004.gcd</t>
  </si>
  <si>
    <t>29-3-2022_A94D_3Mc6O_N9_03.gcd</t>
  </si>
  <si>
    <t>31-3-2022_A94D_3Mc6O_N9_003.gcd</t>
  </si>
  <si>
    <t>5-4-2022_A94E_BenzAc_K_a_19.gcd</t>
  </si>
  <si>
    <t>5-4-2022_A94E_BenzAc_K_b_20.gcd</t>
  </si>
  <si>
    <t>5-4-2022_A94E_BenzAc_N9_a_17.gcd</t>
  </si>
  <si>
    <t>5-4-2022_A94E_BenzAc_N9_b_18.gcd</t>
  </si>
  <si>
    <t>11.7 min</t>
  </si>
  <si>
    <t>15.1 min</t>
  </si>
  <si>
    <t>21.1 min</t>
  </si>
  <si>
    <t>25.4 min</t>
  </si>
  <si>
    <t>vials/names accidentally switched…</t>
  </si>
  <si>
    <t>25.8 min</t>
  </si>
  <si>
    <t>26.1 min</t>
  </si>
  <si>
    <t>5-4-2022_A94E_3Mc6O_K_a_05.gcd</t>
  </si>
  <si>
    <t>5-4-2022_A94E_3Mc6O_K_b_06.gcd</t>
  </si>
  <si>
    <t>5-4-2022_A94E_3Mc6O_N9_a_03.gcd</t>
  </si>
  <si>
    <t>5-4-2022_A94E_3Mc6O_N9_b_04.gcd</t>
  </si>
  <si>
    <t>Ketoreduction conditions (% conv.)</t>
  </si>
  <si>
    <t>Reductive amination conditions (% conv.)</t>
  </si>
  <si>
    <t>A94D</t>
  </si>
  <si>
    <t>A94E</t>
  </si>
  <si>
    <t>Acetophenone</t>
  </si>
  <si>
    <t>Phenylacetone</t>
  </si>
  <si>
    <t>4-phenyl-2-butanone</t>
  </si>
  <si>
    <t>2-methylcyclohexanone</t>
  </si>
  <si>
    <t>3-methylcyclohexanone</t>
  </si>
  <si>
    <t>2-hexanone</t>
  </si>
  <si>
    <t>2-heptanone</t>
  </si>
  <si>
    <t>2-octanone</t>
  </si>
  <si>
    <t>3-octanone</t>
  </si>
  <si>
    <t>hexane-2,3-dione</t>
  </si>
  <si>
    <t>benzalacetone</t>
  </si>
  <si>
    <t>±</t>
  </si>
  <si>
    <t>av</t>
  </si>
  <si>
    <t>stdev</t>
  </si>
  <si>
    <t>-</t>
  </si>
  <si>
    <t>ketred</t>
  </si>
  <si>
    <t>D</t>
  </si>
  <si>
    <t>E</t>
  </si>
  <si>
    <t>redam</t>
  </si>
  <si>
    <t>st. dev.</t>
  </si>
  <si>
    <t>N9</t>
  </si>
  <si>
    <t>MeNH2</t>
  </si>
  <si>
    <t>amine</t>
  </si>
  <si>
    <t>alcohol</t>
  </si>
  <si>
    <t>aldehyde amine</t>
  </si>
  <si>
    <t>data file</t>
  </si>
  <si>
    <t>unidentified</t>
  </si>
  <si>
    <t>SUM</t>
  </si>
  <si>
    <t>Pentanal</t>
  </si>
  <si>
    <t>Hexanal</t>
  </si>
  <si>
    <t>Heptanal</t>
  </si>
  <si>
    <t>Benzaldehyde</t>
  </si>
  <si>
    <t>Aldehyde</t>
  </si>
  <si>
    <t>Amine</t>
  </si>
  <si>
    <t>Alcohol</t>
  </si>
  <si>
    <t>13-4-2022_A94D_Pentanal_N9_07.gcd</t>
  </si>
  <si>
    <t>13-4-2022_A94E_Pentanal_N9_09.gcd</t>
  </si>
  <si>
    <t>13-4-2022_A94D_Hexanal_N9_11.gcd</t>
  </si>
  <si>
    <t>13-4-2022_A94E_Hexanal_N9_13.gcd</t>
  </si>
  <si>
    <t>13-4-2022_A94D_Heptanal_N9_15.gcd</t>
  </si>
  <si>
    <t>13-4-2022_A94E_Heptanal_N9_17.gcd</t>
  </si>
  <si>
    <t>13-4-2022_A94D_BenzAldehyde_N9_02.gcd</t>
  </si>
  <si>
    <t>13-4-2022_A94E_BenzAldehyde_N9_04.gcd</t>
  </si>
  <si>
    <t>Conversion E</t>
  </si>
  <si>
    <t>Conversion D</t>
  </si>
  <si>
    <t xml:space="preserve"> Acetophenone  </t>
  </si>
  <si>
    <t xml:space="preserve"> Phenylacetone</t>
  </si>
  <si>
    <t xml:space="preserve"> 4-phenyl-2-butanone</t>
  </si>
  <si>
    <t xml:space="preserve"> 2-methylcyclohexanone</t>
  </si>
  <si>
    <t xml:space="preserve"> 3-methylcyclohexanone</t>
  </si>
  <si>
    <t xml:space="preserve"> 2-hexanone</t>
  </si>
  <si>
    <t xml:space="preserve"> 2-heptanone</t>
  </si>
  <si>
    <t xml:space="preserve"> 2-octanone</t>
  </si>
  <si>
    <t xml:space="preserve"> 3-octanone</t>
  </si>
  <si>
    <t xml:space="preserve"> hexane-2,3-dione</t>
  </si>
  <si>
    <t xml:space="preserve"> benzalacetone</t>
  </si>
  <si>
    <t>13-4-2022_A94D_Pentanal_MeNH2_08.gcd</t>
  </si>
  <si>
    <t>13-4-2022_A94E_Pentanal_MeNH2_10.gcd</t>
  </si>
  <si>
    <t>13-4-2022_A94D_Hexanal_MeNH2_12.gcd</t>
  </si>
  <si>
    <t>13-4-2022_A94E_Hexanal_MeNH2_14.gcd</t>
  </si>
  <si>
    <t>13-4-2022_A94D_Heptanal_MeNH2_16.gcd</t>
  </si>
  <si>
    <t>13-4-2022_A94E_Heptanal_MeNH2_18.gcd</t>
  </si>
  <si>
    <t>13-4-2022_A94D_BenzAldehyde_MeNH2_03.gcd</t>
  </si>
  <si>
    <t>13-4-2022_A94E_BenzAldehyde_MeNH2_05.gcd</t>
  </si>
  <si>
    <t>BLANK REACTIONS</t>
  </si>
  <si>
    <t>14-4-2022_Pentanal_Blank_N9_05.gcd</t>
  </si>
  <si>
    <t>14-4-2022_Hexanal_Blank_N9_07.gcd</t>
  </si>
  <si>
    <t>14-4-2022_Heptanal_Blank_N9_09.gcd</t>
  </si>
  <si>
    <t>14-4-2022_Benzaldehyde_blank_N9_02.gcd</t>
  </si>
  <si>
    <t>14-4-2022_Pentanal_Blank_MeNH2_06.gcd</t>
  </si>
  <si>
    <t>14-4-2022_Hexanal_Blank_MeNH2_08.gcd</t>
  </si>
  <si>
    <t>14-4-2022_Heptanal_Blank_MeNH2_10.gcd</t>
  </si>
  <si>
    <t>14-4-2022_Benzaldehyde_blank_MeNH2_03.gcd</t>
  </si>
  <si>
    <t>conversion Blank</t>
  </si>
  <si>
    <t>blank mass balance problems</t>
  </si>
  <si>
    <t>blank mass balance problems -&gt; redo necessary with Tris buffer</t>
  </si>
  <si>
    <t>Ammonium</t>
  </si>
  <si>
    <t>Methylamine</t>
  </si>
  <si>
    <t>Blank</t>
  </si>
  <si>
    <t>1l</t>
  </si>
  <si>
    <t>1m</t>
  </si>
  <si>
    <t>1n</t>
  </si>
  <si>
    <t>1o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</si>
</sst>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sz val="8"/>
      <color theme="1"/>
      <name val="Arial Narrow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 Narrow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sz val="11"/>
      <name val="Calibri"/>
      <family val="2"/>
      <scheme val="minor"/>
    </font>
    <font>
      <sz val="10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</fonts>
  <fills count="4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72DC30"/>
        <bgColor indexed="64"/>
      </patternFill>
    </fill>
    <fill>
      <patternFill patternType="solid">
        <fgColor rgb="FF74DC0F"/>
        <bgColor indexed="64"/>
      </patternFill>
    </fill>
    <fill>
      <patternFill patternType="solid">
        <fgColor rgb="FFD4EAF5"/>
        <bgColor indexed="64"/>
      </patternFill>
    </fill>
    <fill>
      <patternFill patternType="solid">
        <fgColor rgb="FFD9EBF6"/>
        <bgColor indexed="64"/>
      </patternFill>
    </fill>
    <fill>
      <patternFill patternType="solid">
        <fgColor rgb="FF73DC2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72DC34"/>
        <bgColor indexed="64"/>
      </patternFill>
    </fill>
    <fill>
      <patternFill patternType="solid">
        <fgColor rgb="FF74DC14"/>
        <bgColor indexed="64"/>
      </patternFill>
    </fill>
    <fill>
      <patternFill patternType="solid">
        <fgColor rgb="FFC6E8F1"/>
        <bgColor indexed="64"/>
      </patternFill>
    </fill>
    <fill>
      <patternFill patternType="solid">
        <fgColor rgb="FFCFE9F3"/>
        <bgColor indexed="64"/>
      </patternFill>
    </fill>
    <fill>
      <patternFill patternType="solid">
        <fgColor rgb="FF73DC20"/>
        <bgColor indexed="64"/>
      </patternFill>
    </fill>
    <fill>
      <patternFill patternType="solid">
        <fgColor rgb="FF75DD0D"/>
        <bgColor indexed="64"/>
      </patternFill>
    </fill>
    <fill>
      <patternFill patternType="solid">
        <fgColor rgb="FFB5E5EB"/>
        <bgColor indexed="64"/>
      </patternFill>
    </fill>
    <fill>
      <patternFill patternType="solid">
        <fgColor rgb="FFBAE6ED"/>
        <bgColor indexed="64"/>
      </patternFill>
    </fill>
    <fill>
      <patternFill patternType="solid">
        <fgColor rgb="FF73DC27"/>
        <bgColor indexed="64"/>
      </patternFill>
    </fill>
    <fill>
      <patternFill patternType="solid">
        <fgColor rgb="FF74DC1A"/>
        <bgColor indexed="64"/>
      </patternFill>
    </fill>
    <fill>
      <patternFill patternType="solid">
        <fgColor rgb="FFCBE9F2"/>
        <bgColor indexed="64"/>
      </patternFill>
    </fill>
    <fill>
      <patternFill patternType="solid">
        <fgColor rgb="FFCCE9F2"/>
        <bgColor indexed="64"/>
      </patternFill>
    </fill>
    <fill>
      <patternFill patternType="solid">
        <fgColor rgb="FFB7E6EC"/>
        <bgColor indexed="64"/>
      </patternFill>
    </fill>
    <fill>
      <patternFill patternType="solid">
        <fgColor rgb="FF73DC1E"/>
        <bgColor indexed="64"/>
      </patternFill>
    </fill>
    <fill>
      <patternFill patternType="solid">
        <fgColor rgb="FF74DC1D"/>
        <bgColor indexed="64"/>
      </patternFill>
    </fill>
    <fill>
      <patternFill patternType="solid">
        <fgColor rgb="FFC8E8F1"/>
        <bgColor indexed="64"/>
      </patternFill>
    </fill>
    <fill>
      <patternFill patternType="solid">
        <fgColor rgb="FFC2E7EF"/>
        <bgColor indexed="64"/>
      </patternFill>
    </fill>
    <fill>
      <patternFill patternType="solid">
        <fgColor rgb="FFD1EAF4"/>
        <bgColor indexed="64"/>
      </patternFill>
    </fill>
    <fill>
      <patternFill patternType="solid">
        <fgColor rgb="FF74DC11"/>
        <bgColor indexed="64"/>
      </patternFill>
    </fill>
    <fill>
      <patternFill patternType="solid">
        <fgColor rgb="FFDCEBF7"/>
        <bgColor indexed="64"/>
      </patternFill>
    </fill>
    <fill>
      <patternFill patternType="solid">
        <fgColor rgb="FF6DDA86"/>
        <bgColor indexed="64"/>
      </patternFill>
    </fill>
    <fill>
      <patternFill patternType="solid">
        <fgColor rgb="FF72DC33"/>
        <bgColor indexed="64"/>
      </patternFill>
    </fill>
    <fill>
      <patternFill patternType="solid">
        <fgColor rgb="FFB9E6ED"/>
        <bgColor indexed="64"/>
      </patternFill>
    </fill>
    <fill>
      <patternFill patternType="solid">
        <fgColor rgb="FFB8E6EC"/>
        <bgColor indexed="64"/>
      </patternFill>
    </fill>
    <fill>
      <patternFill patternType="solid">
        <fgColor rgb="FF70DB5D"/>
        <bgColor indexed="64"/>
      </patternFill>
    </fill>
    <fill>
      <patternFill patternType="solid">
        <fgColor rgb="FF74DC13"/>
        <bgColor indexed="64"/>
      </patternFill>
    </fill>
    <fill>
      <patternFill patternType="solid">
        <fgColor rgb="FFD7EAF5"/>
        <bgColor indexed="64"/>
      </patternFill>
    </fill>
    <fill>
      <patternFill patternType="solid">
        <fgColor rgb="FFDBEBF7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ont="1"/>
    <xf numFmtId="0" fontId="0" fillId="3" borderId="0" xfId="0" applyFill="1"/>
    <xf numFmtId="0" fontId="0" fillId="4" borderId="0" xfId="0" applyFill="1" applyBorder="1" applyAlignment="1">
      <alignment vertical="top" wrapText="1"/>
    </xf>
    <xf numFmtId="0" fontId="0" fillId="4" borderId="0" xfId="0" applyFill="1"/>
    <xf numFmtId="0" fontId="3" fillId="4" borderId="0" xfId="0" applyFont="1" applyFill="1"/>
    <xf numFmtId="0" fontId="0" fillId="2" borderId="0" xfId="0" applyFill="1" applyBorder="1" applyAlignment="1">
      <alignment vertical="top" wrapText="1"/>
    </xf>
    <xf numFmtId="164" fontId="0" fillId="0" borderId="0" xfId="0" applyNumberFormat="1"/>
    <xf numFmtId="0" fontId="4" fillId="0" borderId="0" xfId="0" applyFont="1" applyBorder="1"/>
    <xf numFmtId="0" fontId="5" fillId="0" borderId="2" xfId="0" applyFont="1" applyBorder="1" applyAlignment="1">
      <alignment horizontal="center"/>
    </xf>
    <xf numFmtId="0" fontId="4" fillId="0" borderId="4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Fill="1" applyBorder="1" applyAlignment="1">
      <alignment horizontal="right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9" fontId="6" fillId="0" borderId="0" xfId="0" applyNumberFormat="1" applyFont="1" applyAlignment="1">
      <alignment vertical="top"/>
    </xf>
    <xf numFmtId="9" fontId="6" fillId="0" borderId="0" xfId="0" applyNumberFormat="1" applyFont="1" applyAlignment="1"/>
    <xf numFmtId="0" fontId="5" fillId="0" borderId="9" xfId="0" applyFont="1" applyFill="1" applyBorder="1" applyAlignment="1">
      <alignment horizontal="right"/>
    </xf>
    <xf numFmtId="1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3" xfId="0" applyFont="1" applyBorder="1" applyAlignment="1"/>
    <xf numFmtId="1" fontId="4" fillId="0" borderId="7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7" fillId="0" borderId="0" xfId="0" applyFont="1"/>
    <xf numFmtId="164" fontId="4" fillId="0" borderId="7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1" fontId="0" fillId="5" borderId="0" xfId="0" applyNumberFormat="1" applyFill="1"/>
    <xf numFmtId="164" fontId="0" fillId="5" borderId="0" xfId="0" applyNumberFormat="1" applyFill="1"/>
    <xf numFmtId="0" fontId="0" fillId="0" borderId="4" xfId="0" applyBorder="1"/>
    <xf numFmtId="11" fontId="0" fillId="0" borderId="0" xfId="0" applyNumberFormat="1"/>
    <xf numFmtId="164" fontId="4" fillId="0" borderId="0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6" fontId="4" fillId="0" borderId="8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0" fillId="7" borderId="12" xfId="0" applyFill="1" applyBorder="1"/>
    <xf numFmtId="0" fontId="0" fillId="6" borderId="12" xfId="0" applyFill="1" applyBorder="1"/>
    <xf numFmtId="0" fontId="8" fillId="7" borderId="12" xfId="0" applyFont="1" applyFill="1" applyBorder="1"/>
    <xf numFmtId="0" fontId="8" fillId="0" borderId="4" xfId="0" applyFont="1" applyBorder="1"/>
    <xf numFmtId="0" fontId="8" fillId="6" borderId="12" xfId="0" applyFont="1" applyFill="1" applyBorder="1"/>
    <xf numFmtId="0" fontId="8" fillId="0" borderId="11" xfId="0" applyFont="1" applyBorder="1"/>
    <xf numFmtId="0" fontId="9" fillId="0" borderId="14" xfId="0" applyFont="1" applyBorder="1" applyAlignment="1">
      <alignment wrapText="1"/>
    </xf>
    <xf numFmtId="0" fontId="10" fillId="0" borderId="15" xfId="0" applyFont="1" applyBorder="1" applyAlignment="1">
      <alignment horizontal="left" wrapText="1" readingOrder="1"/>
    </xf>
    <xf numFmtId="0" fontId="10" fillId="0" borderId="20" xfId="0" applyFont="1" applyBorder="1" applyAlignment="1">
      <alignment horizontal="left" wrapText="1" readingOrder="1"/>
    </xf>
    <xf numFmtId="0" fontId="10" fillId="0" borderId="16" xfId="0" applyFont="1" applyBorder="1" applyAlignment="1">
      <alignment horizontal="center" wrapText="1" readingOrder="1"/>
    </xf>
    <xf numFmtId="0" fontId="10" fillId="0" borderId="17" xfId="0" applyFont="1" applyBorder="1" applyAlignment="1">
      <alignment horizontal="center" wrapText="1" readingOrder="1"/>
    </xf>
    <xf numFmtId="0" fontId="10" fillId="0" borderId="18" xfId="0" applyFont="1" applyBorder="1" applyAlignment="1">
      <alignment horizontal="center" wrapText="1" readingOrder="1"/>
    </xf>
    <xf numFmtId="0" fontId="10" fillId="0" borderId="15" xfId="0" applyFont="1" applyBorder="1" applyAlignment="1">
      <alignment horizontal="center" wrapText="1" readingOrder="1"/>
    </xf>
    <xf numFmtId="0" fontId="10" fillId="0" borderId="21" xfId="0" applyFont="1" applyBorder="1" applyAlignment="1">
      <alignment horizontal="left" wrapText="1" readingOrder="1"/>
    </xf>
    <xf numFmtId="0" fontId="10" fillId="8" borderId="22" xfId="0" applyFont="1" applyFill="1" applyBorder="1" applyAlignment="1">
      <alignment horizontal="center" vertical="center" wrapText="1" readingOrder="1"/>
    </xf>
    <xf numFmtId="0" fontId="10" fillId="0" borderId="23" xfId="0" applyFont="1" applyBorder="1" applyAlignment="1">
      <alignment horizontal="center" vertical="center" wrapText="1" readingOrder="1"/>
    </xf>
    <xf numFmtId="0" fontId="10" fillId="9" borderId="23" xfId="0" applyFont="1" applyFill="1" applyBorder="1" applyAlignment="1">
      <alignment horizontal="center" vertical="center" wrapText="1" readingOrder="1"/>
    </xf>
    <xf numFmtId="0" fontId="10" fillId="0" borderId="24" xfId="0" applyFont="1" applyBorder="1" applyAlignment="1">
      <alignment horizontal="center" vertical="center" wrapText="1" readingOrder="1"/>
    </xf>
    <xf numFmtId="0" fontId="9" fillId="0" borderId="21" xfId="0" applyFont="1" applyBorder="1" applyAlignment="1">
      <alignment horizontal="center" vertical="center" wrapText="1"/>
    </xf>
    <xf numFmtId="0" fontId="10" fillId="10" borderId="22" xfId="0" applyFont="1" applyFill="1" applyBorder="1" applyAlignment="1">
      <alignment horizontal="center" vertical="center" wrapText="1" readingOrder="1"/>
    </xf>
    <xf numFmtId="0" fontId="10" fillId="11" borderId="23" xfId="0" applyFont="1" applyFill="1" applyBorder="1" applyAlignment="1">
      <alignment horizontal="center" vertical="center" wrapText="1" readingOrder="1"/>
    </xf>
    <xf numFmtId="0" fontId="10" fillId="0" borderId="25" xfId="0" applyFont="1" applyBorder="1" applyAlignment="1">
      <alignment horizontal="left" wrapText="1" readingOrder="1"/>
    </xf>
    <xf numFmtId="0" fontId="10" fillId="12" borderId="19" xfId="0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horizontal="center" vertical="center" wrapText="1" readingOrder="1"/>
    </xf>
    <xf numFmtId="0" fontId="10" fillId="9" borderId="0" xfId="0" applyFont="1" applyFill="1" applyAlignment="1">
      <alignment horizontal="center" vertical="center" wrapText="1" readingOrder="1"/>
    </xf>
    <xf numFmtId="0" fontId="10" fillId="0" borderId="14" xfId="0" applyFont="1" applyBorder="1" applyAlignment="1">
      <alignment horizontal="center" vertical="center" wrapText="1" readingOrder="1"/>
    </xf>
    <xf numFmtId="0" fontId="9" fillId="0" borderId="25" xfId="0" applyFont="1" applyBorder="1" applyAlignment="1">
      <alignment horizontal="center" vertical="center" wrapText="1"/>
    </xf>
    <xf numFmtId="0" fontId="10" fillId="13" borderId="19" xfId="0" applyFont="1" applyFill="1" applyBorder="1" applyAlignment="1">
      <alignment horizontal="center" vertical="center" wrapText="1" readingOrder="1"/>
    </xf>
    <xf numFmtId="0" fontId="10" fillId="13" borderId="0" xfId="0" applyFont="1" applyFill="1" applyAlignment="1">
      <alignment horizontal="center" vertical="center" wrapText="1" readingOrder="1"/>
    </xf>
    <xf numFmtId="0" fontId="10" fillId="14" borderId="19" xfId="0" applyFont="1" applyFill="1" applyBorder="1" applyAlignment="1">
      <alignment horizontal="center" vertical="center" wrapText="1" readingOrder="1"/>
    </xf>
    <xf numFmtId="0" fontId="10" fillId="15" borderId="0" xfId="0" applyFont="1" applyFill="1" applyAlignment="1">
      <alignment horizontal="center" vertical="center" wrapText="1" readingOrder="1"/>
    </xf>
    <xf numFmtId="0" fontId="10" fillId="16" borderId="19" xfId="0" applyFont="1" applyFill="1" applyBorder="1" applyAlignment="1">
      <alignment horizontal="center" vertical="center" wrapText="1" readingOrder="1"/>
    </xf>
    <xf numFmtId="0" fontId="10" fillId="17" borderId="0" xfId="0" applyFont="1" applyFill="1" applyAlignment="1">
      <alignment horizontal="center" vertical="center" wrapText="1" readingOrder="1"/>
    </xf>
    <xf numFmtId="0" fontId="10" fillId="18" borderId="19" xfId="0" applyFont="1" applyFill="1" applyBorder="1" applyAlignment="1">
      <alignment horizontal="center" vertical="center" wrapText="1" readingOrder="1"/>
    </xf>
    <xf numFmtId="0" fontId="10" fillId="19" borderId="0" xfId="0" applyFont="1" applyFill="1" applyAlignment="1">
      <alignment horizontal="center" vertical="center" wrapText="1" readingOrder="1"/>
    </xf>
    <xf numFmtId="0" fontId="10" fillId="20" borderId="19" xfId="0" applyFont="1" applyFill="1" applyBorder="1" applyAlignment="1">
      <alignment horizontal="center" vertical="center" wrapText="1" readingOrder="1"/>
    </xf>
    <xf numFmtId="0" fontId="10" fillId="21" borderId="0" xfId="0" applyFont="1" applyFill="1" applyAlignment="1">
      <alignment horizontal="center" vertical="center" wrapText="1" readingOrder="1"/>
    </xf>
    <xf numFmtId="0" fontId="10" fillId="22" borderId="19" xfId="0" applyFont="1" applyFill="1" applyBorder="1" applyAlignment="1">
      <alignment horizontal="center" vertical="center" wrapText="1" readingOrder="1"/>
    </xf>
    <xf numFmtId="0" fontId="10" fillId="23" borderId="0" xfId="0" applyFont="1" applyFill="1" applyAlignment="1">
      <alignment horizontal="center" vertical="center" wrapText="1" readingOrder="1"/>
    </xf>
    <xf numFmtId="0" fontId="10" fillId="24" borderId="19" xfId="0" applyFont="1" applyFill="1" applyBorder="1" applyAlignment="1">
      <alignment horizontal="center" vertical="center" wrapText="1" readingOrder="1"/>
    </xf>
    <xf numFmtId="0" fontId="10" fillId="25" borderId="0" xfId="0" applyFont="1" applyFill="1" applyAlignment="1">
      <alignment horizontal="center" vertical="center" wrapText="1" readingOrder="1"/>
    </xf>
    <xf numFmtId="0" fontId="10" fillId="18" borderId="0" xfId="0" applyFont="1" applyFill="1" applyAlignment="1">
      <alignment horizontal="center" vertical="center" wrapText="1" readingOrder="1"/>
    </xf>
    <xf numFmtId="0" fontId="10" fillId="26" borderId="0" xfId="0" applyFont="1" applyFill="1" applyAlignment="1">
      <alignment horizontal="center" vertical="center" wrapText="1" readingOrder="1"/>
    </xf>
    <xf numFmtId="0" fontId="10" fillId="27" borderId="19" xfId="0" applyFont="1" applyFill="1" applyBorder="1" applyAlignment="1">
      <alignment horizontal="center" vertical="center" wrapText="1" readingOrder="1"/>
    </xf>
    <xf numFmtId="0" fontId="10" fillId="28" borderId="0" xfId="0" applyFont="1" applyFill="1" applyAlignment="1">
      <alignment horizontal="center" vertical="center" wrapText="1" readingOrder="1"/>
    </xf>
    <xf numFmtId="0" fontId="10" fillId="21" borderId="19" xfId="0" applyFont="1" applyFill="1" applyBorder="1" applyAlignment="1">
      <alignment horizontal="center" vertical="center" wrapText="1" readingOrder="1"/>
    </xf>
    <xf numFmtId="0" fontId="10" fillId="29" borderId="0" xfId="0" applyFont="1" applyFill="1" applyAlignment="1">
      <alignment horizontal="center" vertical="center" wrapText="1" readingOrder="1"/>
    </xf>
    <xf numFmtId="0" fontId="10" fillId="23" borderId="19" xfId="0" applyFont="1" applyFill="1" applyBorder="1" applyAlignment="1">
      <alignment horizontal="center" vertical="center" wrapText="1" readingOrder="1"/>
    </xf>
    <xf numFmtId="0" fontId="10" fillId="30" borderId="19" xfId="0" applyFont="1" applyFill="1" applyBorder="1" applyAlignment="1">
      <alignment horizontal="center" vertical="center" wrapText="1" readingOrder="1"/>
    </xf>
    <xf numFmtId="0" fontId="10" fillId="31" borderId="0" xfId="0" applyFont="1" applyFill="1" applyAlignment="1">
      <alignment horizontal="center" vertical="center" wrapText="1" readingOrder="1"/>
    </xf>
    <xf numFmtId="0" fontId="10" fillId="32" borderId="19" xfId="0" applyFont="1" applyFill="1" applyBorder="1" applyAlignment="1">
      <alignment horizontal="center" vertical="center" wrapText="1" readingOrder="1"/>
    </xf>
    <xf numFmtId="0" fontId="10" fillId="10" borderId="19" xfId="0" applyFont="1" applyFill="1" applyBorder="1" applyAlignment="1">
      <alignment horizontal="center" vertical="center" wrapText="1" readingOrder="1"/>
    </xf>
    <xf numFmtId="0" fontId="10" fillId="33" borderId="0" xfId="0" applyFont="1" applyFill="1" applyAlignment="1">
      <alignment horizontal="center" vertical="center" wrapText="1" readingOrder="1"/>
    </xf>
    <xf numFmtId="0" fontId="10" fillId="34" borderId="19" xfId="0" applyFont="1" applyFill="1" applyBorder="1" applyAlignment="1">
      <alignment horizontal="center" vertical="center" wrapText="1" readingOrder="1"/>
    </xf>
    <xf numFmtId="0" fontId="10" fillId="35" borderId="0" xfId="0" applyFont="1" applyFill="1" applyAlignment="1">
      <alignment horizontal="center" vertical="center" wrapText="1" readingOrder="1"/>
    </xf>
    <xf numFmtId="0" fontId="10" fillId="36" borderId="19" xfId="0" applyFont="1" applyFill="1" applyBorder="1" applyAlignment="1">
      <alignment horizontal="center" vertical="center" wrapText="1" readingOrder="1"/>
    </xf>
    <xf numFmtId="0" fontId="10" fillId="37" borderId="0" xfId="0" applyFont="1" applyFill="1" applyAlignment="1">
      <alignment horizontal="center" vertical="center" wrapText="1" readingOrder="1"/>
    </xf>
    <xf numFmtId="0" fontId="10" fillId="0" borderId="26" xfId="0" applyFont="1" applyBorder="1" applyAlignment="1">
      <alignment horizontal="left" wrapText="1" readingOrder="1"/>
    </xf>
    <xf numFmtId="0" fontId="10" fillId="38" borderId="27" xfId="0" applyFont="1" applyFill="1" applyBorder="1" applyAlignment="1">
      <alignment horizontal="center" vertical="center" wrapText="1" readingOrder="1"/>
    </xf>
    <xf numFmtId="0" fontId="10" fillId="0" borderId="28" xfId="0" applyFont="1" applyBorder="1" applyAlignment="1">
      <alignment horizontal="center" vertical="center" wrapText="1" readingOrder="1"/>
    </xf>
    <xf numFmtId="0" fontId="10" fillId="39" borderId="28" xfId="0" applyFont="1" applyFill="1" applyBorder="1" applyAlignment="1">
      <alignment horizontal="center" vertical="center" wrapText="1" readingOrder="1"/>
    </xf>
    <xf numFmtId="0" fontId="10" fillId="0" borderId="20" xfId="0" applyFont="1" applyBorder="1" applyAlignment="1">
      <alignment horizontal="center" vertical="center" wrapText="1" readingOrder="1"/>
    </xf>
    <xf numFmtId="0" fontId="10" fillId="0" borderId="26" xfId="0" applyFont="1" applyBorder="1" applyAlignment="1">
      <alignment horizontal="center" vertical="center" wrapText="1" readingOrder="1"/>
    </xf>
    <xf numFmtId="0" fontId="10" fillId="40" borderId="27" xfId="0" applyFont="1" applyFill="1" applyBorder="1" applyAlignment="1">
      <alignment horizontal="center" vertical="center" wrapText="1" readingOrder="1"/>
    </xf>
    <xf numFmtId="0" fontId="10" fillId="41" borderId="28" xfId="0" applyFont="1" applyFill="1" applyBorder="1" applyAlignment="1">
      <alignment horizontal="center" vertical="center" wrapText="1" readingOrder="1"/>
    </xf>
    <xf numFmtId="0" fontId="11" fillId="0" borderId="19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9" fontId="12" fillId="0" borderId="0" xfId="0" applyNumberFormat="1" applyFont="1" applyAlignment="1">
      <alignment horizontal="right" vertical="top" wrapText="1" readingOrder="1"/>
    </xf>
    <xf numFmtId="9" fontId="12" fillId="0" borderId="0" xfId="0" applyNumberFormat="1" applyFont="1" applyAlignment="1">
      <alignment horizontal="right" wrapText="1" readingOrder="1"/>
    </xf>
    <xf numFmtId="2" fontId="10" fillId="0" borderId="0" xfId="0" applyNumberFormat="1" applyFont="1" applyAlignment="1">
      <alignment horizontal="center" vertical="center" wrapText="1" readingOrder="1"/>
    </xf>
    <xf numFmtId="2" fontId="10" fillId="0" borderId="14" xfId="0" applyNumberFormat="1" applyFont="1" applyBorder="1" applyAlignment="1">
      <alignment horizontal="center" vertical="center" wrapText="1" readingOrder="1"/>
    </xf>
    <xf numFmtId="1" fontId="3" fillId="0" borderId="0" xfId="0" applyNumberFormat="1" applyFont="1"/>
    <xf numFmtId="0" fontId="8" fillId="42" borderId="12" xfId="0" applyFont="1" applyFill="1" applyBorder="1"/>
    <xf numFmtId="0" fontId="0" fillId="42" borderId="12" xfId="0" applyFill="1" applyBorder="1"/>
    <xf numFmtId="0" fontId="3" fillId="42" borderId="12" xfId="0" applyFont="1" applyFill="1" applyBorder="1"/>
    <xf numFmtId="1" fontId="13" fillId="0" borderId="0" xfId="0" applyNumberFormat="1" applyFont="1"/>
    <xf numFmtId="0" fontId="16" fillId="0" borderId="0" xfId="0" applyFont="1"/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6" fillId="0" borderId="13" xfId="0" applyFont="1" applyBorder="1"/>
    <xf numFmtId="1" fontId="14" fillId="0" borderId="0" xfId="0" applyNumberFormat="1" applyFont="1" applyBorder="1" applyAlignment="1">
      <alignment horizontal="center" vertical="center"/>
    </xf>
    <xf numFmtId="1" fontId="14" fillId="0" borderId="8" xfId="0" applyNumberFormat="1" applyFont="1" applyBorder="1" applyAlignment="1">
      <alignment horizontal="center" vertical="center"/>
    </xf>
    <xf numFmtId="0" fontId="16" fillId="0" borderId="0" xfId="0" applyFont="1" applyBorder="1"/>
    <xf numFmtId="1" fontId="14" fillId="0" borderId="7" xfId="0" applyNumberFormat="1" applyFont="1" applyBorder="1" applyAlignment="1">
      <alignment horizontal="center" vertical="center"/>
    </xf>
    <xf numFmtId="1" fontId="14" fillId="0" borderId="4" xfId="0" applyNumberFormat="1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 vertical="center"/>
    </xf>
    <xf numFmtId="0" fontId="16" fillId="0" borderId="4" xfId="0" applyFont="1" applyBorder="1"/>
    <xf numFmtId="1" fontId="14" fillId="0" borderId="11" xfId="0" applyNumberFormat="1" applyFont="1" applyBorder="1" applyAlignment="1">
      <alignment horizontal="center" vertical="center"/>
    </xf>
    <xf numFmtId="0" fontId="17" fillId="0" borderId="29" xfId="0" applyFont="1" applyFill="1" applyBorder="1" applyAlignment="1">
      <alignment horizontal="right"/>
    </xf>
    <xf numFmtId="0" fontId="17" fillId="0" borderId="7" xfId="0" applyFont="1" applyFill="1" applyBorder="1" applyAlignment="1">
      <alignment horizontal="right"/>
    </xf>
    <xf numFmtId="0" fontId="17" fillId="0" borderId="11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 readingOrder="1"/>
    </xf>
    <xf numFmtId="0" fontId="10" fillId="0" borderId="17" xfId="0" applyFont="1" applyBorder="1" applyAlignment="1">
      <alignment horizontal="center" wrapText="1" readingOrder="1"/>
    </xf>
    <xf numFmtId="0" fontId="10" fillId="0" borderId="18" xfId="0" applyFont="1" applyBorder="1" applyAlignment="1">
      <alignment horizontal="center" wrapText="1" readingOrder="1"/>
    </xf>
    <xf numFmtId="0" fontId="11" fillId="0" borderId="19" xfId="0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501954</xdr:colOff>
      <xdr:row>17</xdr:row>
      <xdr:rowOff>76199</xdr:rowOff>
    </xdr:from>
    <xdr:to>
      <xdr:col>19</xdr:col>
      <xdr:colOff>250373</xdr:colOff>
      <xdr:row>25</xdr:row>
      <xdr:rowOff>129476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1979550" y="4038628"/>
          <a:ext cx="1729677" cy="3580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235519</xdr:colOff>
      <xdr:row>5</xdr:row>
      <xdr:rowOff>6302</xdr:rowOff>
    </xdr:from>
    <xdr:to>
      <xdr:col>11</xdr:col>
      <xdr:colOff>58133</xdr:colOff>
      <xdr:row>10</xdr:row>
      <xdr:rowOff>185916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4373348" y="1889276"/>
          <a:ext cx="1232377" cy="2537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8"/>
  <sheetViews>
    <sheetView zoomScale="70" zoomScaleNormal="70" workbookViewId="0">
      <pane xSplit="1" topLeftCell="B1" activePane="topRight" state="frozen"/>
      <selection pane="topRight" activeCell="B39" sqref="B39:B40"/>
    </sheetView>
  </sheetViews>
  <sheetFormatPr defaultRowHeight="15" x14ac:dyDescent="0.25"/>
  <cols>
    <col min="1" max="1" width="21.85546875" customWidth="1"/>
    <col min="2" max="2" width="24.140625" customWidth="1"/>
    <col min="6" max="6" width="11.5703125" bestFit="1" customWidth="1"/>
    <col min="7" max="7" width="11.5703125" customWidth="1"/>
    <col min="8" max="8" width="11.7109375" bestFit="1" customWidth="1"/>
    <col min="9" max="11" width="11.7109375" customWidth="1"/>
    <col min="12" max="12" width="10.85546875" bestFit="1" customWidth="1"/>
    <col min="13" max="21" width="10.85546875" customWidth="1"/>
    <col min="41" max="41" width="36" bestFit="1" customWidth="1"/>
  </cols>
  <sheetData>
    <row r="1" spans="1:42" x14ac:dyDescent="0.25">
      <c r="A1" t="s">
        <v>17</v>
      </c>
    </row>
    <row r="2" spans="1:42" x14ac:dyDescent="0.25">
      <c r="B2" t="s">
        <v>11</v>
      </c>
      <c r="F2" t="s">
        <v>12</v>
      </c>
      <c r="H2" t="s">
        <v>13</v>
      </c>
      <c r="L2" t="s">
        <v>14</v>
      </c>
      <c r="M2" t="s">
        <v>45</v>
      </c>
      <c r="Q2" t="s">
        <v>41</v>
      </c>
      <c r="R2" t="s">
        <v>64</v>
      </c>
      <c r="S2" t="s">
        <v>63</v>
      </c>
      <c r="T2" t="s">
        <v>75</v>
      </c>
      <c r="V2" t="s">
        <v>34</v>
      </c>
      <c r="W2">
        <v>15.4</v>
      </c>
      <c r="X2" t="s">
        <v>61</v>
      </c>
      <c r="Y2" t="s">
        <v>31</v>
      </c>
      <c r="AA2" t="s">
        <v>39</v>
      </c>
      <c r="AB2" t="s">
        <v>54</v>
      </c>
      <c r="AD2" t="s">
        <v>33</v>
      </c>
      <c r="AE2" t="s">
        <v>40</v>
      </c>
      <c r="AF2" t="s">
        <v>82</v>
      </c>
      <c r="AO2" t="s">
        <v>15</v>
      </c>
      <c r="AP2" t="s">
        <v>16</v>
      </c>
    </row>
    <row r="3" spans="1:42" x14ac:dyDescent="0.25">
      <c r="A3" s="1" t="s">
        <v>0</v>
      </c>
      <c r="B3" s="10">
        <f>(H3+I3)/(SUM(F3:AN3))*100</f>
        <v>98.511347379806224</v>
      </c>
      <c r="F3">
        <v>5588</v>
      </c>
      <c r="H3">
        <v>369785</v>
      </c>
      <c r="L3" s="3"/>
      <c r="AO3" t="s">
        <v>19</v>
      </c>
      <c r="AP3" t="s">
        <v>91</v>
      </c>
    </row>
    <row r="4" spans="1:42" x14ac:dyDescent="0.25">
      <c r="A4" s="1"/>
      <c r="B4" s="10">
        <f t="shared" ref="B4:B12" si="0">(H4+I4)/(SUM(F4:AN4))*100</f>
        <v>81.96276724161055</v>
      </c>
      <c r="F4">
        <v>67241</v>
      </c>
      <c r="H4">
        <v>305549</v>
      </c>
      <c r="L4" s="3"/>
      <c r="AO4" t="s">
        <v>20</v>
      </c>
      <c r="AP4" t="s">
        <v>91</v>
      </c>
    </row>
    <row r="5" spans="1:42" x14ac:dyDescent="0.25">
      <c r="A5" s="1" t="s">
        <v>1</v>
      </c>
      <c r="B5" s="10">
        <f t="shared" si="0"/>
        <v>93.665919835763006</v>
      </c>
      <c r="F5">
        <v>15149</v>
      </c>
      <c r="H5">
        <v>379598</v>
      </c>
      <c r="W5">
        <v>10521</v>
      </c>
      <c r="AO5" t="s">
        <v>25</v>
      </c>
      <c r="AP5" t="s">
        <v>26</v>
      </c>
    </row>
    <row r="6" spans="1:42" x14ac:dyDescent="0.25">
      <c r="A6" s="1"/>
      <c r="B6" s="10">
        <f t="shared" si="0"/>
        <v>89.745006353495427</v>
      </c>
      <c r="F6">
        <v>29227</v>
      </c>
      <c r="H6">
        <v>357370</v>
      </c>
      <c r="W6">
        <v>11609</v>
      </c>
      <c r="AO6" t="s">
        <v>20</v>
      </c>
      <c r="AP6" t="s">
        <v>26</v>
      </c>
    </row>
    <row r="7" spans="1:42" x14ac:dyDescent="0.25">
      <c r="A7" s="2" t="s">
        <v>2</v>
      </c>
      <c r="B7" s="10">
        <f t="shared" si="0"/>
        <v>95.356010798278106</v>
      </c>
      <c r="F7">
        <v>2853</v>
      </c>
      <c r="H7">
        <v>470498</v>
      </c>
      <c r="V7">
        <v>1625</v>
      </c>
      <c r="W7">
        <v>10263</v>
      </c>
      <c r="AD7">
        <v>8173</v>
      </c>
      <c r="AO7" t="s">
        <v>35</v>
      </c>
    </row>
    <row r="8" spans="1:42" x14ac:dyDescent="0.25">
      <c r="A8" s="2"/>
      <c r="B8" s="10">
        <f t="shared" si="0"/>
        <v>83.23026684394938</v>
      </c>
      <c r="F8">
        <v>53491</v>
      </c>
      <c r="H8">
        <v>398117</v>
      </c>
      <c r="W8">
        <v>18280</v>
      </c>
      <c r="Y8">
        <v>1850</v>
      </c>
      <c r="AD8">
        <v>6594</v>
      </c>
      <c r="AO8" t="s">
        <v>32</v>
      </c>
    </row>
    <row r="9" spans="1:42" s="7" customFormat="1" x14ac:dyDescent="0.25">
      <c r="A9" s="6" t="s">
        <v>3</v>
      </c>
      <c r="B9" s="10">
        <f t="shared" si="0"/>
        <v>100</v>
      </c>
      <c r="H9" s="7">
        <v>30797</v>
      </c>
      <c r="I9" s="7">
        <v>35788</v>
      </c>
      <c r="AO9" s="7" t="s">
        <v>60</v>
      </c>
    </row>
    <row r="10" spans="1:42" s="7" customFormat="1" x14ac:dyDescent="0.25">
      <c r="A10" s="6"/>
      <c r="B10" s="10">
        <f t="shared" si="0"/>
        <v>89.316257260830014</v>
      </c>
      <c r="F10" s="7">
        <v>777</v>
      </c>
      <c r="G10" s="7">
        <v>6856</v>
      </c>
      <c r="H10" s="7">
        <v>33805</v>
      </c>
      <c r="I10" s="7">
        <v>30007</v>
      </c>
      <c r="AO10" s="7" t="s">
        <v>62</v>
      </c>
    </row>
    <row r="11" spans="1:42" s="3" customFormat="1" x14ac:dyDescent="0.25">
      <c r="A11" s="9" t="s">
        <v>4</v>
      </c>
      <c r="B11" s="10">
        <f t="shared" si="0"/>
        <v>97.203585334792635</v>
      </c>
      <c r="F11" s="3">
        <v>0</v>
      </c>
      <c r="H11" s="3">
        <v>122002</v>
      </c>
      <c r="I11" s="3">
        <v>116904</v>
      </c>
      <c r="J11" s="3">
        <v>6873</v>
      </c>
      <c r="AO11" s="3" t="s">
        <v>134</v>
      </c>
    </row>
    <row r="12" spans="1:42" s="3" customFormat="1" x14ac:dyDescent="0.25">
      <c r="A12" s="9"/>
      <c r="B12" s="10">
        <f t="shared" si="0"/>
        <v>88.291831227099692</v>
      </c>
      <c r="F12" s="3">
        <v>17857</v>
      </c>
      <c r="G12" s="3">
        <v>2831</v>
      </c>
      <c r="H12" s="3">
        <v>99973</v>
      </c>
      <c r="I12" s="3">
        <v>110392</v>
      </c>
      <c r="J12" s="3">
        <v>7208</v>
      </c>
      <c r="AO12" s="3" t="s">
        <v>135</v>
      </c>
    </row>
    <row r="13" spans="1:42" x14ac:dyDescent="0.25">
      <c r="A13" s="2" t="s">
        <v>5</v>
      </c>
      <c r="B13" s="10">
        <f t="shared" ref="B13:B24" si="1">H13/(SUM(F13:AN13))*100</f>
        <v>0</v>
      </c>
      <c r="F13">
        <v>4730</v>
      </c>
      <c r="H13">
        <v>0</v>
      </c>
      <c r="Q13">
        <v>255198</v>
      </c>
      <c r="AA13">
        <v>1122</v>
      </c>
      <c r="AE13" s="4">
        <v>10926</v>
      </c>
      <c r="AF13" s="4"/>
      <c r="AG13" s="4"/>
      <c r="AH13" s="4"/>
      <c r="AI13" s="4"/>
      <c r="AJ13" s="4"/>
      <c r="AK13" s="4"/>
      <c r="AL13" s="4"/>
      <c r="AM13" s="4"/>
      <c r="AN13" s="4"/>
      <c r="AO13" t="s">
        <v>43</v>
      </c>
      <c r="AP13" t="s">
        <v>44</v>
      </c>
    </row>
    <row r="14" spans="1:42" x14ac:dyDescent="0.25">
      <c r="A14" s="2"/>
      <c r="B14" s="10">
        <f t="shared" si="1"/>
        <v>0</v>
      </c>
      <c r="F14">
        <v>116714</v>
      </c>
      <c r="H14">
        <v>0</v>
      </c>
      <c r="Q14">
        <v>154411</v>
      </c>
      <c r="AE14">
        <v>11880</v>
      </c>
      <c r="AO14" t="s">
        <v>42</v>
      </c>
    </row>
    <row r="15" spans="1:42" x14ac:dyDescent="0.25">
      <c r="A15" s="1" t="s">
        <v>6</v>
      </c>
      <c r="B15" s="10">
        <f t="shared" si="1"/>
        <v>96.362250106612564</v>
      </c>
      <c r="H15">
        <v>298272</v>
      </c>
      <c r="AA15">
        <v>1155</v>
      </c>
      <c r="AE15">
        <v>10105</v>
      </c>
      <c r="AO15" t="s">
        <v>49</v>
      </c>
    </row>
    <row r="16" spans="1:42" x14ac:dyDescent="0.25">
      <c r="A16" s="1"/>
      <c r="B16" s="10">
        <f t="shared" si="1"/>
        <v>94.272664263240031</v>
      </c>
      <c r="H16">
        <v>189061</v>
      </c>
      <c r="AE16">
        <v>11486</v>
      </c>
      <c r="AO16" t="s">
        <v>50</v>
      </c>
    </row>
    <row r="17" spans="1:42" x14ac:dyDescent="0.25">
      <c r="A17" s="1" t="s">
        <v>7</v>
      </c>
      <c r="B17" s="10">
        <f t="shared" si="1"/>
        <v>96.463478930932382</v>
      </c>
      <c r="F17">
        <v>1907</v>
      </c>
      <c r="H17">
        <v>332990</v>
      </c>
      <c r="AB17">
        <v>10301</v>
      </c>
      <c r="AO17" t="s">
        <v>55</v>
      </c>
    </row>
    <row r="18" spans="1:42" x14ac:dyDescent="0.25">
      <c r="A18" s="1"/>
      <c r="B18" s="10">
        <f t="shared" si="1"/>
        <v>96.559725465558728</v>
      </c>
      <c r="F18">
        <v>0</v>
      </c>
      <c r="H18">
        <v>325835</v>
      </c>
      <c r="AB18">
        <v>11609</v>
      </c>
      <c r="AO18" t="s">
        <v>56</v>
      </c>
    </row>
    <row r="19" spans="1:42" x14ac:dyDescent="0.25">
      <c r="A19" s="2" t="s">
        <v>8</v>
      </c>
      <c r="B19" s="10">
        <f t="shared" si="1"/>
        <v>98.689809807280852</v>
      </c>
      <c r="F19">
        <v>3319</v>
      </c>
      <c r="H19">
        <v>250003</v>
      </c>
      <c r="AO19" t="s">
        <v>69</v>
      </c>
    </row>
    <row r="20" spans="1:42" x14ac:dyDescent="0.25">
      <c r="A20" s="2"/>
      <c r="B20" s="10">
        <f t="shared" si="1"/>
        <v>99.61423785079765</v>
      </c>
      <c r="F20">
        <v>1004</v>
      </c>
      <c r="H20">
        <v>259260</v>
      </c>
      <c r="AO20" t="s">
        <v>70</v>
      </c>
    </row>
    <row r="21" spans="1:42" x14ac:dyDescent="0.25">
      <c r="A21" s="1" t="s">
        <v>9</v>
      </c>
      <c r="B21" s="10">
        <f t="shared" si="1"/>
        <v>74.23044531907945</v>
      </c>
      <c r="F21">
        <v>11881</v>
      </c>
      <c r="H21">
        <v>86379</v>
      </c>
      <c r="I21">
        <v>18106</v>
      </c>
      <c r="AO21" t="s">
        <v>73</v>
      </c>
    </row>
    <row r="22" spans="1:42" x14ac:dyDescent="0.25">
      <c r="A22" s="1"/>
      <c r="B22" s="10">
        <f t="shared" si="1"/>
        <v>57.988524558599842</v>
      </c>
      <c r="F22">
        <v>10661</v>
      </c>
      <c r="H22">
        <v>60235</v>
      </c>
      <c r="I22">
        <v>28996</v>
      </c>
      <c r="T22">
        <v>3982</v>
      </c>
      <c r="AO22" t="s">
        <v>74</v>
      </c>
    </row>
    <row r="23" spans="1:42" x14ac:dyDescent="0.25">
      <c r="A23" s="2" t="s">
        <v>10</v>
      </c>
      <c r="B23" s="10">
        <f t="shared" si="1"/>
        <v>87.464692421367246</v>
      </c>
      <c r="F23">
        <v>60311</v>
      </c>
      <c r="H23">
        <v>420818</v>
      </c>
      <c r="AO23" t="s">
        <v>83</v>
      </c>
    </row>
    <row r="24" spans="1:42" x14ac:dyDescent="0.25">
      <c r="B24" s="10">
        <f t="shared" si="1"/>
        <v>67.811474165954493</v>
      </c>
      <c r="F24">
        <v>103953</v>
      </c>
      <c r="H24">
        <v>339608</v>
      </c>
      <c r="AF24">
        <v>57251</v>
      </c>
      <c r="AO24" t="s">
        <v>84</v>
      </c>
    </row>
    <row r="25" spans="1:42" x14ac:dyDescent="0.25">
      <c r="A25" t="s">
        <v>18</v>
      </c>
    </row>
    <row r="26" spans="1:42" x14ac:dyDescent="0.25">
      <c r="B26" t="s">
        <v>11</v>
      </c>
      <c r="F26" t="s">
        <v>12</v>
      </c>
      <c r="H26" t="s">
        <v>13</v>
      </c>
      <c r="L26" t="s">
        <v>14</v>
      </c>
      <c r="M26" t="s">
        <v>45</v>
      </c>
      <c r="N26" t="s">
        <v>133</v>
      </c>
      <c r="O26" t="s">
        <v>86</v>
      </c>
      <c r="P26" t="s">
        <v>71</v>
      </c>
      <c r="Q26" t="s">
        <v>41</v>
      </c>
      <c r="R26" t="s">
        <v>65</v>
      </c>
      <c r="S26" t="s">
        <v>63</v>
      </c>
      <c r="T26" t="s">
        <v>76</v>
      </c>
      <c r="U26" t="s">
        <v>75</v>
      </c>
      <c r="V26" t="s">
        <v>30</v>
      </c>
      <c r="W26" t="s">
        <v>27</v>
      </c>
      <c r="Y26" t="s">
        <v>21</v>
      </c>
      <c r="Z26" t="s">
        <v>61</v>
      </c>
      <c r="AA26" t="s">
        <v>31</v>
      </c>
      <c r="AB26" t="s">
        <v>39</v>
      </c>
      <c r="AC26" t="s">
        <v>54</v>
      </c>
      <c r="AD26">
        <v>18.100000000000001</v>
      </c>
      <c r="AE26" t="s">
        <v>23</v>
      </c>
      <c r="AF26" t="s">
        <v>40</v>
      </c>
      <c r="AG26" t="s">
        <v>57</v>
      </c>
      <c r="AH26" t="s">
        <v>85</v>
      </c>
      <c r="AI26" t="s">
        <v>46</v>
      </c>
      <c r="AJ26" t="s">
        <v>80</v>
      </c>
      <c r="AK26" t="s">
        <v>81</v>
      </c>
      <c r="AL26" t="s">
        <v>87</v>
      </c>
      <c r="AM26" t="s">
        <v>87</v>
      </c>
      <c r="AN26" t="s">
        <v>88</v>
      </c>
      <c r="AO26" t="s">
        <v>15</v>
      </c>
      <c r="AP26" t="s">
        <v>16</v>
      </c>
    </row>
    <row r="27" spans="1:42" x14ac:dyDescent="0.25">
      <c r="A27" s="1" t="s">
        <v>0</v>
      </c>
      <c r="B27" s="10">
        <f>(H27+I27)/(SUM(F27:AN27))*100</f>
        <v>3.7770158815945774</v>
      </c>
      <c r="F27">
        <v>154258</v>
      </c>
      <c r="H27">
        <v>6709</v>
      </c>
      <c r="L27" s="3"/>
      <c r="Y27">
        <v>16660</v>
      </c>
      <c r="AO27" t="s">
        <v>22</v>
      </c>
    </row>
    <row r="28" spans="1:42" x14ac:dyDescent="0.25">
      <c r="A28" s="1"/>
      <c r="B28" s="10">
        <f t="shared" ref="B28:B48" si="2">(H28+I28)/(SUM(F28:AN28))*100</f>
        <v>3.568565823612547</v>
      </c>
      <c r="F28">
        <v>157426</v>
      </c>
      <c r="H28">
        <v>6767</v>
      </c>
      <c r="L28" s="3"/>
      <c r="Y28">
        <v>19849</v>
      </c>
      <c r="AE28">
        <v>5586</v>
      </c>
      <c r="AO28" t="s">
        <v>24</v>
      </c>
    </row>
    <row r="29" spans="1:42" x14ac:dyDescent="0.25">
      <c r="A29" s="1" t="s">
        <v>1</v>
      </c>
      <c r="B29" s="10">
        <f t="shared" si="2"/>
        <v>0</v>
      </c>
      <c r="F29">
        <v>191439</v>
      </c>
      <c r="W29">
        <v>55690</v>
      </c>
      <c r="AO29" t="s">
        <v>28</v>
      </c>
      <c r="AP29" t="s">
        <v>29</v>
      </c>
    </row>
    <row r="30" spans="1:42" x14ac:dyDescent="0.25">
      <c r="A30" s="1"/>
      <c r="B30" s="10">
        <f t="shared" si="2"/>
        <v>0</v>
      </c>
      <c r="F30">
        <v>248831</v>
      </c>
      <c r="V30">
        <v>1493</v>
      </c>
      <c r="W30">
        <v>67047</v>
      </c>
      <c r="AO30" t="s">
        <v>38</v>
      </c>
    </row>
    <row r="31" spans="1:42" x14ac:dyDescent="0.25">
      <c r="A31" s="2" t="s">
        <v>2</v>
      </c>
      <c r="B31" s="10">
        <f t="shared" si="2"/>
        <v>8.3351345509564467</v>
      </c>
      <c r="F31">
        <v>157332</v>
      </c>
      <c r="H31">
        <v>21595</v>
      </c>
      <c r="W31">
        <v>57917</v>
      </c>
      <c r="AA31">
        <v>3686</v>
      </c>
      <c r="AD31">
        <v>18554</v>
      </c>
      <c r="AO31" t="s">
        <v>36</v>
      </c>
    </row>
    <row r="32" spans="1:42" x14ac:dyDescent="0.25">
      <c r="A32" s="2"/>
      <c r="B32" s="10">
        <f t="shared" si="2"/>
        <v>9.1850677417170257</v>
      </c>
      <c r="F32">
        <v>148738</v>
      </c>
      <c r="H32">
        <v>23057</v>
      </c>
      <c r="V32">
        <v>1186</v>
      </c>
      <c r="W32">
        <v>56664</v>
      </c>
      <c r="AA32">
        <v>3445</v>
      </c>
      <c r="AD32">
        <v>17937</v>
      </c>
      <c r="AO32" t="s">
        <v>37</v>
      </c>
    </row>
    <row r="33" spans="1:42" s="7" customFormat="1" ht="14.25" customHeight="1" x14ac:dyDescent="0.25">
      <c r="A33" s="6" t="s">
        <v>3</v>
      </c>
      <c r="B33" s="10">
        <f t="shared" si="2"/>
        <v>15.395518358531318</v>
      </c>
      <c r="F33" s="7">
        <v>11881</v>
      </c>
      <c r="G33" s="7">
        <v>11876</v>
      </c>
      <c r="H33" s="7">
        <v>622</v>
      </c>
      <c r="I33" s="7">
        <v>3940</v>
      </c>
      <c r="N33" s="7">
        <v>1313</v>
      </c>
      <c r="Z33" s="8"/>
      <c r="AO33" s="7" t="s">
        <v>66</v>
      </c>
    </row>
    <row r="34" spans="1:42" s="7" customFormat="1" x14ac:dyDescent="0.25">
      <c r="A34" s="6"/>
      <c r="B34" s="10">
        <f t="shared" si="2"/>
        <v>15.575095731101971</v>
      </c>
      <c r="F34" s="7">
        <v>14259</v>
      </c>
      <c r="G34" s="7">
        <v>14243</v>
      </c>
      <c r="H34" s="7">
        <v>702</v>
      </c>
      <c r="I34" s="7">
        <v>4789</v>
      </c>
      <c r="N34" s="7">
        <v>1262</v>
      </c>
      <c r="Z34" s="8"/>
      <c r="AO34" s="7" t="s">
        <v>67</v>
      </c>
    </row>
    <row r="35" spans="1:42" s="3" customFormat="1" x14ac:dyDescent="0.25">
      <c r="A35" s="9" t="s">
        <v>4</v>
      </c>
      <c r="B35" s="10">
        <f t="shared" si="2"/>
        <v>6.8893314472900533</v>
      </c>
      <c r="F35" s="3">
        <v>46863</v>
      </c>
      <c r="G35" s="3">
        <v>53190</v>
      </c>
      <c r="H35" s="3">
        <v>6637</v>
      </c>
      <c r="I35" s="3">
        <v>766</v>
      </c>
      <c r="AO35" s="3" t="s">
        <v>136</v>
      </c>
    </row>
    <row r="36" spans="1:42" s="3" customFormat="1" x14ac:dyDescent="0.25">
      <c r="A36" s="9"/>
      <c r="B36" s="10">
        <f t="shared" si="2"/>
        <v>6.951715341075178</v>
      </c>
      <c r="F36" s="3">
        <v>49626</v>
      </c>
      <c r="G36" s="3">
        <v>55419</v>
      </c>
      <c r="H36" s="3">
        <v>6765</v>
      </c>
      <c r="I36" s="3">
        <v>1083</v>
      </c>
      <c r="AO36" s="3" t="s">
        <v>137</v>
      </c>
    </row>
    <row r="37" spans="1:42" x14ac:dyDescent="0.25">
      <c r="A37" s="2" t="s">
        <v>5</v>
      </c>
      <c r="B37" s="10">
        <f t="shared" si="2"/>
        <v>0</v>
      </c>
      <c r="F37">
        <v>91778</v>
      </c>
      <c r="M37">
        <v>3232</v>
      </c>
      <c r="Q37">
        <v>27277</v>
      </c>
      <c r="AB37">
        <v>1164</v>
      </c>
      <c r="AF37">
        <v>63030</v>
      </c>
      <c r="AI37">
        <v>19405</v>
      </c>
      <c r="AO37" t="s">
        <v>47</v>
      </c>
    </row>
    <row r="38" spans="1:42" x14ac:dyDescent="0.25">
      <c r="A38" s="2"/>
      <c r="B38" s="10">
        <f t="shared" si="2"/>
        <v>0</v>
      </c>
      <c r="F38">
        <v>87424</v>
      </c>
      <c r="M38">
        <v>2941</v>
      </c>
      <c r="Q38">
        <v>24864</v>
      </c>
      <c r="AB38">
        <v>1076</v>
      </c>
      <c r="AF38">
        <v>62999</v>
      </c>
      <c r="AI38">
        <v>18828</v>
      </c>
      <c r="AO38" t="s">
        <v>48</v>
      </c>
    </row>
    <row r="39" spans="1:42" x14ac:dyDescent="0.25">
      <c r="A39" s="1" t="s">
        <v>6</v>
      </c>
      <c r="B39" s="10">
        <f t="shared" si="2"/>
        <v>13.297910671477231</v>
      </c>
      <c r="F39">
        <v>96980</v>
      </c>
      <c r="H39">
        <v>27680</v>
      </c>
      <c r="AB39">
        <v>1432</v>
      </c>
      <c r="AF39">
        <v>62989</v>
      </c>
      <c r="AI39">
        <v>19072</v>
      </c>
      <c r="AO39" t="s">
        <v>52</v>
      </c>
      <c r="AP39" t="s">
        <v>51</v>
      </c>
    </row>
    <row r="40" spans="1:42" x14ac:dyDescent="0.25">
      <c r="A40" s="1"/>
      <c r="B40" s="10">
        <f t="shared" si="2"/>
        <v>13.383702908917503</v>
      </c>
      <c r="F40" s="5">
        <f>419410-377884</f>
        <v>41526</v>
      </c>
      <c r="G40" s="5"/>
      <c r="H40">
        <v>17962</v>
      </c>
      <c r="AF40">
        <v>57227</v>
      </c>
      <c r="AI40">
        <v>17493</v>
      </c>
      <c r="AO40" t="s">
        <v>53</v>
      </c>
      <c r="AP40" t="s">
        <v>51</v>
      </c>
    </row>
    <row r="41" spans="1:42" x14ac:dyDescent="0.25">
      <c r="A41" s="1" t="s">
        <v>7</v>
      </c>
      <c r="B41" s="10">
        <f t="shared" si="2"/>
        <v>10.521688816724902</v>
      </c>
      <c r="F41">
        <v>117850</v>
      </c>
      <c r="H41">
        <v>23458</v>
      </c>
      <c r="AC41">
        <v>61201</v>
      </c>
      <c r="AG41">
        <v>20440</v>
      </c>
      <c r="AO41" t="s">
        <v>58</v>
      </c>
    </row>
    <row r="42" spans="1:42" x14ac:dyDescent="0.25">
      <c r="A42" s="1"/>
      <c r="B42" s="10">
        <f t="shared" si="2"/>
        <v>9.9910617181755335</v>
      </c>
      <c r="F42">
        <v>124417</v>
      </c>
      <c r="H42">
        <v>22691</v>
      </c>
      <c r="AC42">
        <v>60454</v>
      </c>
      <c r="AG42">
        <v>19551</v>
      </c>
      <c r="AO42" t="s">
        <v>59</v>
      </c>
    </row>
    <row r="43" spans="1:42" x14ac:dyDescent="0.25">
      <c r="A43" s="2" t="s">
        <v>8</v>
      </c>
      <c r="B43" s="10">
        <f t="shared" si="2"/>
        <v>3.9243055694031783</v>
      </c>
      <c r="F43">
        <v>86747</v>
      </c>
      <c r="H43" s="4">
        <v>3936</v>
      </c>
      <c r="P43">
        <v>9615</v>
      </c>
      <c r="AO43" t="s">
        <v>72</v>
      </c>
    </row>
    <row r="44" spans="1:42" x14ac:dyDescent="0.25">
      <c r="A44" s="2"/>
      <c r="B44" s="10">
        <f t="shared" si="2"/>
        <v>2.9830818643561399</v>
      </c>
      <c r="F44">
        <v>93588</v>
      </c>
      <c r="H44">
        <v>3195</v>
      </c>
      <c r="P44">
        <v>10321</v>
      </c>
      <c r="AO44" t="s">
        <v>78</v>
      </c>
    </row>
    <row r="45" spans="1:42" x14ac:dyDescent="0.25">
      <c r="A45" s="1" t="s">
        <v>9</v>
      </c>
      <c r="B45" s="10">
        <f t="shared" si="2"/>
        <v>15.316082342566972</v>
      </c>
      <c r="F45">
        <v>407</v>
      </c>
      <c r="H45">
        <v>5037</v>
      </c>
      <c r="S45">
        <v>5087</v>
      </c>
      <c r="T45">
        <v>6846</v>
      </c>
      <c r="U45">
        <v>6238</v>
      </c>
      <c r="AJ45">
        <v>4868</v>
      </c>
      <c r="AK45">
        <v>4404</v>
      </c>
      <c r="AO45" t="s">
        <v>77</v>
      </c>
    </row>
    <row r="46" spans="1:42" x14ac:dyDescent="0.25">
      <c r="A46" s="1"/>
      <c r="B46" s="10">
        <f t="shared" si="2"/>
        <v>12.25344297028704</v>
      </c>
      <c r="F46">
        <v>0</v>
      </c>
      <c r="H46">
        <v>4858</v>
      </c>
      <c r="S46">
        <v>5338</v>
      </c>
      <c r="T46">
        <v>7208</v>
      </c>
      <c r="U46">
        <v>6356</v>
      </c>
      <c r="AJ46">
        <v>8592</v>
      </c>
      <c r="AK46">
        <v>7294</v>
      </c>
      <c r="AO46" t="s">
        <v>79</v>
      </c>
    </row>
    <row r="47" spans="1:42" x14ac:dyDescent="0.25">
      <c r="A47" s="2" t="s">
        <v>10</v>
      </c>
      <c r="B47" s="10">
        <f t="shared" si="2"/>
        <v>2.92126010010141</v>
      </c>
      <c r="F47">
        <v>173772</v>
      </c>
      <c r="H47">
        <v>6251</v>
      </c>
      <c r="O47">
        <v>10886</v>
      </c>
      <c r="AH47">
        <v>23074</v>
      </c>
      <c r="AO47" t="s">
        <v>90</v>
      </c>
    </row>
    <row r="48" spans="1:42" x14ac:dyDescent="0.25">
      <c r="B48" s="10">
        <f t="shared" si="2"/>
        <v>2.1705857238373731</v>
      </c>
      <c r="F48">
        <v>204157</v>
      </c>
      <c r="H48">
        <v>5389</v>
      </c>
      <c r="O48">
        <v>9866</v>
      </c>
      <c r="AH48">
        <v>24595</v>
      </c>
      <c r="AL48">
        <v>1552</v>
      </c>
      <c r="AM48">
        <v>1737</v>
      </c>
      <c r="AN48">
        <v>978</v>
      </c>
      <c r="AO48" t="s">
        <v>89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48"/>
  <sheetViews>
    <sheetView zoomScale="85" zoomScaleNormal="85" workbookViewId="0"/>
  </sheetViews>
  <sheetFormatPr defaultRowHeight="15" x14ac:dyDescent="0.25"/>
  <cols>
    <col min="1" max="1" width="21.85546875" customWidth="1"/>
    <col min="2" max="2" width="24.140625" customWidth="1"/>
    <col min="6" max="6" width="11.5703125" bestFit="1" customWidth="1"/>
    <col min="7" max="7" width="11.5703125" customWidth="1"/>
    <col min="8" max="8" width="11.7109375" bestFit="1" customWidth="1"/>
    <col min="9" max="11" width="11.7109375" customWidth="1"/>
    <col min="12" max="12" width="10.85546875" bestFit="1" customWidth="1"/>
    <col min="13" max="25" width="10.85546875" customWidth="1"/>
    <col min="58" max="58" width="36" bestFit="1" customWidth="1"/>
  </cols>
  <sheetData>
    <row r="1" spans="1:59" x14ac:dyDescent="0.25">
      <c r="A1" t="s">
        <v>17</v>
      </c>
    </row>
    <row r="2" spans="1:59" x14ac:dyDescent="0.25">
      <c r="B2" t="s">
        <v>11</v>
      </c>
      <c r="F2" t="s">
        <v>12</v>
      </c>
      <c r="H2" t="s">
        <v>13</v>
      </c>
      <c r="L2" t="s">
        <v>14</v>
      </c>
      <c r="M2" t="s">
        <v>45</v>
      </c>
      <c r="R2" t="s">
        <v>41</v>
      </c>
      <c r="S2" t="s">
        <v>128</v>
      </c>
      <c r="T2" t="s">
        <v>64</v>
      </c>
      <c r="V2" t="s">
        <v>63</v>
      </c>
      <c r="W2" t="s">
        <v>75</v>
      </c>
      <c r="Z2" t="s">
        <v>34</v>
      </c>
      <c r="AA2">
        <v>15.4</v>
      </c>
      <c r="AB2" t="s">
        <v>61</v>
      </c>
      <c r="AC2" t="s">
        <v>31</v>
      </c>
      <c r="AE2" t="s">
        <v>39</v>
      </c>
      <c r="AF2" t="s">
        <v>54</v>
      </c>
      <c r="AG2" t="s">
        <v>101</v>
      </c>
      <c r="AI2" t="s">
        <v>33</v>
      </c>
      <c r="AJ2" t="s">
        <v>40</v>
      </c>
      <c r="AL2" t="s">
        <v>82</v>
      </c>
      <c r="BF2" t="s">
        <v>15</v>
      </c>
      <c r="BG2" t="s">
        <v>16</v>
      </c>
    </row>
    <row r="3" spans="1:59" x14ac:dyDescent="0.25">
      <c r="A3" s="1" t="s">
        <v>0</v>
      </c>
      <c r="B3" s="10">
        <f t="shared" ref="B3:B12" si="0">(H3+I3)/(SUM(F3:AR3))*100</f>
        <v>99.710345014279724</v>
      </c>
      <c r="F3">
        <v>1070</v>
      </c>
      <c r="H3">
        <v>368335</v>
      </c>
      <c r="L3" s="3"/>
      <c r="BF3" t="s">
        <v>92</v>
      </c>
    </row>
    <row r="4" spans="1:59" x14ac:dyDescent="0.25">
      <c r="A4" s="1"/>
      <c r="B4" s="10">
        <f t="shared" si="0"/>
        <v>99.675442413693077</v>
      </c>
      <c r="F4">
        <v>1253</v>
      </c>
      <c r="H4">
        <v>384811</v>
      </c>
      <c r="L4" s="3"/>
      <c r="BF4" t="s">
        <v>93</v>
      </c>
    </row>
    <row r="5" spans="1:59" x14ac:dyDescent="0.25">
      <c r="A5" s="1" t="s">
        <v>1</v>
      </c>
      <c r="B5" s="10">
        <f t="shared" si="0"/>
        <v>99.636958686361638</v>
      </c>
      <c r="F5">
        <v>1411</v>
      </c>
      <c r="H5">
        <v>387250</v>
      </c>
      <c r="BF5" t="s">
        <v>96</v>
      </c>
    </row>
    <row r="6" spans="1:59" x14ac:dyDescent="0.25">
      <c r="A6" s="1"/>
      <c r="B6" s="10">
        <f t="shared" si="0"/>
        <v>99.6469002834056</v>
      </c>
      <c r="F6" s="4">
        <v>1373</v>
      </c>
      <c r="G6" s="4"/>
      <c r="H6">
        <v>387469</v>
      </c>
      <c r="BF6" t="s">
        <v>97</v>
      </c>
    </row>
    <row r="7" spans="1:59" x14ac:dyDescent="0.25">
      <c r="A7" s="2" t="s">
        <v>2</v>
      </c>
      <c r="B7" s="10">
        <f t="shared" si="0"/>
        <v>98.125107924180782</v>
      </c>
      <c r="F7" s="4">
        <v>0</v>
      </c>
      <c r="G7" s="4"/>
      <c r="H7">
        <v>443237</v>
      </c>
      <c r="AG7">
        <v>8469</v>
      </c>
      <c r="BF7" t="s">
        <v>102</v>
      </c>
    </row>
    <row r="8" spans="1:59" x14ac:dyDescent="0.25">
      <c r="A8" s="2"/>
      <c r="B8" s="10">
        <f t="shared" si="0"/>
        <v>98.118817002386066</v>
      </c>
      <c r="F8" s="4">
        <v>0</v>
      </c>
      <c r="G8" s="4"/>
      <c r="H8">
        <v>436302</v>
      </c>
      <c r="AG8">
        <v>8365</v>
      </c>
      <c r="BF8" t="s">
        <v>103</v>
      </c>
    </row>
    <row r="9" spans="1:59" s="7" customFormat="1" x14ac:dyDescent="0.25">
      <c r="A9" s="6" t="s">
        <v>3</v>
      </c>
      <c r="B9" s="10">
        <f t="shared" si="0"/>
        <v>100</v>
      </c>
      <c r="F9" s="7">
        <v>0</v>
      </c>
      <c r="G9" s="7">
        <v>0</v>
      </c>
      <c r="H9" s="7">
        <v>32896</v>
      </c>
      <c r="I9" s="7">
        <v>39944</v>
      </c>
      <c r="BF9" s="7" t="s">
        <v>108</v>
      </c>
    </row>
    <row r="10" spans="1:59" s="7" customFormat="1" x14ac:dyDescent="0.25">
      <c r="A10" s="6"/>
      <c r="B10" s="10">
        <f t="shared" si="0"/>
        <v>100</v>
      </c>
      <c r="F10" s="7">
        <v>0</v>
      </c>
      <c r="G10" s="7">
        <v>0</v>
      </c>
      <c r="H10" s="7">
        <v>31385</v>
      </c>
      <c r="I10" s="7">
        <v>38222</v>
      </c>
      <c r="AW10" s="7">
        <v>2</v>
      </c>
      <c r="BF10" s="7" t="s">
        <v>109</v>
      </c>
    </row>
    <row r="11" spans="1:59" s="3" customFormat="1" x14ac:dyDescent="0.25">
      <c r="A11" s="9" t="s">
        <v>4</v>
      </c>
      <c r="B11" s="10">
        <f t="shared" si="0"/>
        <v>94.642872552488285</v>
      </c>
      <c r="F11" s="3">
        <v>0</v>
      </c>
      <c r="G11" s="3">
        <v>1082</v>
      </c>
      <c r="H11" s="3">
        <v>115477</v>
      </c>
      <c r="I11" s="3">
        <v>103873</v>
      </c>
      <c r="J11" s="3">
        <v>11334</v>
      </c>
      <c r="BF11" s="3" t="s">
        <v>149</v>
      </c>
    </row>
    <row r="12" spans="1:59" s="3" customFormat="1" x14ac:dyDescent="0.25">
      <c r="A12" s="9"/>
      <c r="B12" s="10">
        <f t="shared" si="0"/>
        <v>98.573355193568858</v>
      </c>
      <c r="F12" s="3">
        <v>0</v>
      </c>
      <c r="G12" s="3">
        <v>1131</v>
      </c>
      <c r="H12" s="3">
        <v>118485</v>
      </c>
      <c r="I12" s="3">
        <v>105174</v>
      </c>
      <c r="J12" s="3">
        <v>2106</v>
      </c>
      <c r="BF12" s="3" t="s">
        <v>150</v>
      </c>
    </row>
    <row r="13" spans="1:59" x14ac:dyDescent="0.25">
      <c r="A13" s="2" t="s">
        <v>5</v>
      </c>
      <c r="B13" s="10">
        <f t="shared" ref="B13:B24" si="1">(H13+I13)/(SUM(F13:AR13))*100</f>
        <v>94.872970599435774</v>
      </c>
      <c r="F13">
        <v>1461</v>
      </c>
      <c r="H13">
        <v>244148</v>
      </c>
      <c r="AJ13" s="4">
        <v>11733</v>
      </c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t="s">
        <v>112</v>
      </c>
    </row>
    <row r="14" spans="1:59" x14ac:dyDescent="0.25">
      <c r="A14" s="2"/>
      <c r="B14" s="10">
        <f t="shared" si="1"/>
        <v>94.80962726698408</v>
      </c>
      <c r="F14">
        <v>1419</v>
      </c>
      <c r="H14">
        <v>246122</v>
      </c>
      <c r="AJ14">
        <v>12055</v>
      </c>
      <c r="BF14" t="s">
        <v>113</v>
      </c>
    </row>
    <row r="15" spans="1:59" x14ac:dyDescent="0.25">
      <c r="A15" s="1" t="s">
        <v>6</v>
      </c>
      <c r="B15" s="10">
        <f t="shared" si="1"/>
        <v>0</v>
      </c>
      <c r="F15">
        <v>287922</v>
      </c>
      <c r="H15">
        <v>0</v>
      </c>
      <c r="AJ15">
        <v>11961</v>
      </c>
      <c r="BF15" t="s">
        <v>116</v>
      </c>
    </row>
    <row r="16" spans="1:59" x14ac:dyDescent="0.25">
      <c r="A16" s="1"/>
      <c r="B16" s="10">
        <f t="shared" si="1"/>
        <v>95.764869017238681</v>
      </c>
      <c r="F16">
        <v>1044</v>
      </c>
      <c r="H16">
        <v>294205</v>
      </c>
      <c r="AJ16">
        <v>11967</v>
      </c>
      <c r="BF16" t="s">
        <v>117</v>
      </c>
    </row>
    <row r="17" spans="1:59" x14ac:dyDescent="0.25">
      <c r="A17" s="1" t="s">
        <v>7</v>
      </c>
      <c r="B17" s="10">
        <f t="shared" si="1"/>
        <v>0</v>
      </c>
      <c r="F17">
        <v>315044</v>
      </c>
      <c r="H17">
        <v>0</v>
      </c>
      <c r="AE17">
        <v>11476</v>
      </c>
      <c r="BF17" t="s">
        <v>120</v>
      </c>
    </row>
    <row r="18" spans="1:59" x14ac:dyDescent="0.25">
      <c r="A18" s="1"/>
      <c r="B18" s="10">
        <f t="shared" si="1"/>
        <v>0</v>
      </c>
      <c r="F18">
        <v>328110</v>
      </c>
      <c r="H18">
        <v>0</v>
      </c>
      <c r="AE18">
        <v>11355</v>
      </c>
      <c r="BF18" t="s">
        <v>121</v>
      </c>
    </row>
    <row r="19" spans="1:59" x14ac:dyDescent="0.25">
      <c r="A19" s="2" t="s">
        <v>8</v>
      </c>
      <c r="B19" s="10">
        <f t="shared" si="1"/>
        <v>0</v>
      </c>
      <c r="F19">
        <v>262115</v>
      </c>
      <c r="H19">
        <v>0</v>
      </c>
      <c r="S19">
        <v>3302</v>
      </c>
      <c r="V19">
        <v>1092</v>
      </c>
      <c r="BF19" t="s">
        <v>124</v>
      </c>
    </row>
    <row r="20" spans="1:59" x14ac:dyDescent="0.25">
      <c r="A20" s="2"/>
      <c r="B20" s="10">
        <f t="shared" si="1"/>
        <v>0</v>
      </c>
      <c r="F20">
        <v>270225</v>
      </c>
      <c r="H20">
        <v>0</v>
      </c>
      <c r="S20">
        <v>3418</v>
      </c>
      <c r="V20">
        <v>1028</v>
      </c>
      <c r="BF20" t="s">
        <v>125</v>
      </c>
    </row>
    <row r="21" spans="1:59" x14ac:dyDescent="0.25">
      <c r="A21" s="1" t="s">
        <v>9</v>
      </c>
      <c r="B21" s="10">
        <f t="shared" si="1"/>
        <v>90.019266845814528</v>
      </c>
      <c r="F21">
        <v>11811</v>
      </c>
      <c r="H21">
        <v>85676</v>
      </c>
      <c r="I21">
        <v>20851</v>
      </c>
      <c r="BF21" t="s">
        <v>129</v>
      </c>
    </row>
    <row r="22" spans="1:59" x14ac:dyDescent="0.25">
      <c r="A22" s="1"/>
      <c r="B22" s="10">
        <f t="shared" si="1"/>
        <v>89.137034018966091</v>
      </c>
      <c r="F22">
        <v>11093</v>
      </c>
      <c r="H22">
        <v>80104</v>
      </c>
      <c r="I22">
        <v>19438</v>
      </c>
      <c r="W22">
        <v>1038</v>
      </c>
      <c r="BF22" t="s">
        <v>130</v>
      </c>
    </row>
    <row r="23" spans="1:59" x14ac:dyDescent="0.25">
      <c r="A23" s="2" t="s">
        <v>10</v>
      </c>
      <c r="B23" s="10">
        <f t="shared" si="1"/>
        <v>98.452135502382973</v>
      </c>
      <c r="F23">
        <v>1137</v>
      </c>
      <c r="H23">
        <v>482763</v>
      </c>
      <c r="AL23">
        <v>6453</v>
      </c>
      <c r="BF23" t="s">
        <v>138</v>
      </c>
    </row>
    <row r="24" spans="1:59" x14ac:dyDescent="0.25">
      <c r="B24" s="10">
        <f t="shared" si="1"/>
        <v>98.37073489349531</v>
      </c>
      <c r="F24">
        <v>1024</v>
      </c>
      <c r="H24">
        <v>484951</v>
      </c>
      <c r="AL24">
        <v>7008</v>
      </c>
      <c r="BF24" t="s">
        <v>139</v>
      </c>
    </row>
    <row r="25" spans="1:59" x14ac:dyDescent="0.25">
      <c r="A25" t="s">
        <v>18</v>
      </c>
    </row>
    <row r="26" spans="1:59" x14ac:dyDescent="0.25">
      <c r="B26" t="s">
        <v>11</v>
      </c>
      <c r="F26" t="s">
        <v>12</v>
      </c>
      <c r="H26" t="s">
        <v>13</v>
      </c>
      <c r="L26" t="s">
        <v>14</v>
      </c>
      <c r="M26" t="s">
        <v>45</v>
      </c>
      <c r="N26" t="s">
        <v>68</v>
      </c>
      <c r="O26" t="s">
        <v>123</v>
      </c>
      <c r="P26" t="s">
        <v>86</v>
      </c>
      <c r="Q26" t="s">
        <v>71</v>
      </c>
      <c r="R26" t="s">
        <v>41</v>
      </c>
      <c r="T26" t="s">
        <v>65</v>
      </c>
      <c r="U26" t="s">
        <v>142</v>
      </c>
      <c r="V26" t="s">
        <v>63</v>
      </c>
      <c r="W26" t="s">
        <v>76</v>
      </c>
      <c r="X26">
        <v>12.6</v>
      </c>
      <c r="Y26" t="s">
        <v>75</v>
      </c>
      <c r="Z26" t="s">
        <v>30</v>
      </c>
      <c r="AA26" t="s">
        <v>143</v>
      </c>
      <c r="AB26">
        <v>15.5</v>
      </c>
      <c r="AC26" t="s">
        <v>21</v>
      </c>
      <c r="AD26" t="s">
        <v>61</v>
      </c>
      <c r="AE26" t="s">
        <v>31</v>
      </c>
      <c r="AF26" t="s">
        <v>39</v>
      </c>
      <c r="AG26" t="s">
        <v>54</v>
      </c>
      <c r="AH26" t="s">
        <v>106</v>
      </c>
      <c r="AI26">
        <v>18.100000000000001</v>
      </c>
      <c r="AJ26" t="s">
        <v>23</v>
      </c>
      <c r="AK26" t="s">
        <v>101</v>
      </c>
      <c r="AL26" t="s">
        <v>40</v>
      </c>
      <c r="AM26" t="s">
        <v>98</v>
      </c>
      <c r="AN26" t="s">
        <v>107</v>
      </c>
      <c r="AO26" t="s">
        <v>57</v>
      </c>
      <c r="AP26" t="s">
        <v>144</v>
      </c>
      <c r="AQ26">
        <v>21.7</v>
      </c>
      <c r="AR26" t="s">
        <v>46</v>
      </c>
      <c r="AS26" t="s">
        <v>80</v>
      </c>
      <c r="AT26">
        <v>24.9</v>
      </c>
      <c r="AU26">
        <v>25.1</v>
      </c>
      <c r="AV26">
        <v>25.2</v>
      </c>
      <c r="AW26" t="s">
        <v>145</v>
      </c>
      <c r="AX26" t="s">
        <v>147</v>
      </c>
      <c r="AY26" t="s">
        <v>87</v>
      </c>
      <c r="AZ26" t="s">
        <v>148</v>
      </c>
      <c r="BA26">
        <v>26.9</v>
      </c>
      <c r="BB26" t="s">
        <v>88</v>
      </c>
      <c r="BC26">
        <v>27.1</v>
      </c>
      <c r="BE26">
        <v>28.8</v>
      </c>
      <c r="BF26" t="s">
        <v>15</v>
      </c>
      <c r="BG26" t="s">
        <v>16</v>
      </c>
    </row>
    <row r="27" spans="1:59" x14ac:dyDescent="0.25">
      <c r="A27" s="1" t="s">
        <v>0</v>
      </c>
      <c r="B27" s="10">
        <f t="shared" ref="B27:B48" si="2">(H27+I27)/(SUM(F27:AR27))*100</f>
        <v>1.6602397026149376</v>
      </c>
      <c r="F27">
        <v>367061</v>
      </c>
      <c r="H27">
        <v>6217</v>
      </c>
      <c r="L27" s="3"/>
      <c r="AD27">
        <v>1186</v>
      </c>
      <c r="BF27" t="s">
        <v>94</v>
      </c>
    </row>
    <row r="28" spans="1:59" x14ac:dyDescent="0.25">
      <c r="A28" s="1"/>
      <c r="B28" s="10">
        <f t="shared" si="2"/>
        <v>1.6002298112506124</v>
      </c>
      <c r="F28">
        <v>445933</v>
      </c>
      <c r="H28">
        <v>7576</v>
      </c>
      <c r="L28" s="3"/>
      <c r="AD28">
        <v>19923</v>
      </c>
      <c r="BF28" t="s">
        <v>95</v>
      </c>
    </row>
    <row r="29" spans="1:59" x14ac:dyDescent="0.25">
      <c r="A29" s="1" t="s">
        <v>1</v>
      </c>
      <c r="B29" s="10">
        <f t="shared" si="2"/>
        <v>7.0790233521964285E-2</v>
      </c>
      <c r="F29">
        <v>461790</v>
      </c>
      <c r="H29">
        <v>330</v>
      </c>
      <c r="AM29">
        <v>4046</v>
      </c>
      <c r="BF29" t="s">
        <v>99</v>
      </c>
    </row>
    <row r="30" spans="1:59" x14ac:dyDescent="0.25">
      <c r="A30" s="1"/>
      <c r="B30" s="10">
        <f t="shared" si="2"/>
        <v>0.27659959229302294</v>
      </c>
      <c r="F30">
        <v>480990</v>
      </c>
      <c r="H30">
        <v>1346</v>
      </c>
      <c r="AM30">
        <v>4288</v>
      </c>
      <c r="BF30" t="s">
        <v>100</v>
      </c>
    </row>
    <row r="31" spans="1:59" x14ac:dyDescent="0.25">
      <c r="A31" s="2" t="s">
        <v>2</v>
      </c>
      <c r="B31" s="10">
        <f t="shared" si="2"/>
        <v>5.9307717534720892</v>
      </c>
      <c r="F31">
        <v>462258</v>
      </c>
      <c r="H31">
        <v>31105</v>
      </c>
      <c r="AH31">
        <v>31105</v>
      </c>
      <c r="BF31" t="s">
        <v>104</v>
      </c>
    </row>
    <row r="32" spans="1:59" x14ac:dyDescent="0.25">
      <c r="A32" s="2"/>
      <c r="B32" s="10">
        <f t="shared" si="2"/>
        <v>5.387530274429575</v>
      </c>
      <c r="F32">
        <v>517425</v>
      </c>
      <c r="H32">
        <v>30653</v>
      </c>
      <c r="AH32">
        <v>19844</v>
      </c>
      <c r="AN32">
        <v>1040</v>
      </c>
      <c r="BF32" t="s">
        <v>105</v>
      </c>
    </row>
    <row r="33" spans="1:59" s="7" customFormat="1" ht="14.25" customHeight="1" x14ac:dyDescent="0.25">
      <c r="A33" s="6" t="s">
        <v>3</v>
      </c>
      <c r="B33" s="10">
        <f t="shared" si="2"/>
        <v>13.312324112619796</v>
      </c>
      <c r="F33" s="7">
        <v>33375</v>
      </c>
      <c r="G33" s="7">
        <v>33469</v>
      </c>
      <c r="H33" s="7">
        <v>1907</v>
      </c>
      <c r="I33" s="7">
        <v>8358</v>
      </c>
      <c r="AD33" s="8"/>
      <c r="BE33" s="7">
        <v>9439</v>
      </c>
      <c r="BF33" s="7" t="s">
        <v>110</v>
      </c>
    </row>
    <row r="34" spans="1:59" s="7" customFormat="1" x14ac:dyDescent="0.25">
      <c r="A34" s="6"/>
      <c r="B34" s="10">
        <f t="shared" si="2"/>
        <v>13.899550837076358</v>
      </c>
      <c r="F34" s="7">
        <v>36850</v>
      </c>
      <c r="G34" s="7">
        <v>36951</v>
      </c>
      <c r="H34" s="7">
        <v>2183</v>
      </c>
      <c r="I34" s="7">
        <v>9731</v>
      </c>
      <c r="AD34" s="8"/>
      <c r="AS34" s="7">
        <v>2153</v>
      </c>
      <c r="BA34" s="7">
        <v>1005</v>
      </c>
      <c r="BE34" s="7">
        <v>6495</v>
      </c>
      <c r="BF34" s="7" t="s">
        <v>111</v>
      </c>
    </row>
    <row r="35" spans="1:59" s="3" customFormat="1" x14ac:dyDescent="0.25">
      <c r="A35" s="9" t="s">
        <v>4</v>
      </c>
      <c r="B35" s="10">
        <f t="shared" si="2"/>
        <v>6.7539802821742727</v>
      </c>
      <c r="F35" s="3">
        <v>112057</v>
      </c>
      <c r="G35" s="3">
        <v>126664</v>
      </c>
      <c r="H35" s="3">
        <v>15808</v>
      </c>
      <c r="I35" s="3">
        <v>1483</v>
      </c>
      <c r="BF35" s="3" t="s">
        <v>151</v>
      </c>
    </row>
    <row r="36" spans="1:59" s="3" customFormat="1" x14ac:dyDescent="0.25">
      <c r="A36" s="9"/>
      <c r="B36" s="10">
        <f t="shared" si="2"/>
        <v>6.6841891321249154</v>
      </c>
      <c r="F36" s="3">
        <v>111371</v>
      </c>
      <c r="G36" s="3">
        <v>125081</v>
      </c>
      <c r="H36" s="3">
        <v>15485</v>
      </c>
      <c r="I36" s="3">
        <v>1452</v>
      </c>
      <c r="BF36" s="3" t="s">
        <v>152</v>
      </c>
    </row>
    <row r="37" spans="1:59" x14ac:dyDescent="0.25">
      <c r="A37" s="2" t="s">
        <v>5</v>
      </c>
      <c r="B37" s="10">
        <f t="shared" si="2"/>
        <v>14.497177547634635</v>
      </c>
      <c r="F37">
        <v>182348</v>
      </c>
      <c r="H37">
        <v>55139</v>
      </c>
      <c r="AL37">
        <v>123872</v>
      </c>
      <c r="AR37">
        <v>18984</v>
      </c>
      <c r="BF37" t="s">
        <v>114</v>
      </c>
    </row>
    <row r="38" spans="1:59" x14ac:dyDescent="0.25">
      <c r="A38" s="2"/>
      <c r="B38" s="10">
        <f t="shared" si="2"/>
        <v>14.832566042591857</v>
      </c>
      <c r="F38">
        <v>182679</v>
      </c>
      <c r="H38">
        <v>56479</v>
      </c>
      <c r="AL38">
        <v>122143</v>
      </c>
      <c r="AR38">
        <v>19476</v>
      </c>
      <c r="BF38" t="s">
        <v>115</v>
      </c>
    </row>
    <row r="39" spans="1:59" x14ac:dyDescent="0.25">
      <c r="A39" s="1" t="s">
        <v>6</v>
      </c>
      <c r="B39" s="10">
        <f t="shared" si="2"/>
        <v>8.5085879622886988</v>
      </c>
      <c r="F39">
        <v>243799</v>
      </c>
      <c r="H39">
        <v>35053</v>
      </c>
      <c r="AL39">
        <v>115265</v>
      </c>
      <c r="AR39">
        <v>17855</v>
      </c>
      <c r="BF39" t="s">
        <v>118</v>
      </c>
    </row>
    <row r="40" spans="1:59" x14ac:dyDescent="0.25">
      <c r="A40" s="1"/>
      <c r="B40" s="10">
        <f t="shared" si="2"/>
        <v>7.9958973642312055</v>
      </c>
      <c r="F40" s="5">
        <v>236845</v>
      </c>
      <c r="G40" s="5"/>
      <c r="H40">
        <v>32041</v>
      </c>
      <c r="AL40">
        <v>114172</v>
      </c>
      <c r="AR40">
        <v>17660</v>
      </c>
      <c r="BF40" t="s">
        <v>119</v>
      </c>
    </row>
    <row r="41" spans="1:59" x14ac:dyDescent="0.25">
      <c r="A41" s="1" t="s">
        <v>7</v>
      </c>
      <c r="B41" s="10">
        <f t="shared" si="2"/>
        <v>4.5500417377870246</v>
      </c>
      <c r="F41">
        <v>308126</v>
      </c>
      <c r="H41">
        <v>21912</v>
      </c>
      <c r="O41">
        <v>11864</v>
      </c>
      <c r="AF41">
        <v>119918</v>
      </c>
      <c r="AO41">
        <v>19758</v>
      </c>
      <c r="BF41" t="s">
        <v>122</v>
      </c>
    </row>
    <row r="42" spans="1:59" x14ac:dyDescent="0.25">
      <c r="A42" s="1"/>
      <c r="B42" s="10">
        <f t="shared" si="2"/>
        <v>4.6778841102608988</v>
      </c>
      <c r="F42">
        <v>291223</v>
      </c>
      <c r="H42">
        <v>20926</v>
      </c>
      <c r="AF42">
        <v>116001</v>
      </c>
      <c r="AO42">
        <v>19189</v>
      </c>
      <c r="BF42" t="s">
        <v>121</v>
      </c>
    </row>
    <row r="43" spans="1:59" x14ac:dyDescent="0.25">
      <c r="A43" s="2" t="s">
        <v>8</v>
      </c>
      <c r="B43" s="10">
        <f t="shared" si="2"/>
        <v>0.72286040827222597</v>
      </c>
      <c r="F43">
        <v>223043</v>
      </c>
      <c r="H43" s="4">
        <v>1733</v>
      </c>
      <c r="P43">
        <v>8765</v>
      </c>
      <c r="W43">
        <v>6201</v>
      </c>
      <c r="BF43" t="s">
        <v>126</v>
      </c>
    </row>
    <row r="44" spans="1:59" x14ac:dyDescent="0.25">
      <c r="A44" s="2"/>
      <c r="B44" s="10">
        <f t="shared" si="2"/>
        <v>0.66637895430478022</v>
      </c>
      <c r="F44">
        <v>204209</v>
      </c>
      <c r="H44">
        <v>1436</v>
      </c>
      <c r="P44">
        <v>9848</v>
      </c>
      <c r="W44">
        <v>0</v>
      </c>
      <c r="BF44" t="s">
        <v>127</v>
      </c>
    </row>
    <row r="45" spans="1:59" x14ac:dyDescent="0.25">
      <c r="A45" s="1" t="s">
        <v>9</v>
      </c>
      <c r="B45" s="10">
        <f t="shared" si="2"/>
        <v>13.94415357766143</v>
      </c>
      <c r="F45">
        <v>2232</v>
      </c>
      <c r="H45">
        <v>6392</v>
      </c>
      <c r="U45">
        <v>8121</v>
      </c>
      <c r="W45">
        <v>14192</v>
      </c>
      <c r="Y45">
        <v>8654</v>
      </c>
      <c r="AA45">
        <v>3764</v>
      </c>
      <c r="AB45">
        <v>2485</v>
      </c>
      <c r="AS45">
        <v>30190</v>
      </c>
      <c r="AU45">
        <v>1430</v>
      </c>
      <c r="AV45">
        <v>1581</v>
      </c>
      <c r="BC45">
        <v>28377</v>
      </c>
      <c r="BF45" t="s">
        <v>131</v>
      </c>
    </row>
    <row r="46" spans="1:59" x14ac:dyDescent="0.25">
      <c r="A46" s="1"/>
      <c r="B46" s="10">
        <f t="shared" si="2"/>
        <v>14.596220297768866</v>
      </c>
      <c r="F46">
        <v>2289</v>
      </c>
      <c r="H46">
        <v>6843</v>
      </c>
      <c r="U46">
        <v>8970</v>
      </c>
      <c r="W46">
        <v>12519</v>
      </c>
      <c r="Y46">
        <v>9076</v>
      </c>
      <c r="AA46">
        <v>4370</v>
      </c>
      <c r="AB46">
        <v>2815</v>
      </c>
      <c r="AS46">
        <v>34503</v>
      </c>
      <c r="AU46">
        <v>2003</v>
      </c>
      <c r="AV46">
        <v>2116</v>
      </c>
      <c r="BC46">
        <v>33363</v>
      </c>
      <c r="BF46" t="s">
        <v>141</v>
      </c>
      <c r="BG46" t="s">
        <v>146</v>
      </c>
    </row>
    <row r="47" spans="1:59" x14ac:dyDescent="0.25">
      <c r="A47" s="2" t="s">
        <v>10</v>
      </c>
      <c r="B47" s="10">
        <f t="shared" si="2"/>
        <v>0.96485182632667121</v>
      </c>
      <c r="F47">
        <v>486360</v>
      </c>
      <c r="H47">
        <v>5012</v>
      </c>
      <c r="P47">
        <v>9610</v>
      </c>
      <c r="X47">
        <v>4959</v>
      </c>
      <c r="AK47">
        <v>1182</v>
      </c>
      <c r="AP47">
        <v>8662</v>
      </c>
      <c r="AQ47">
        <v>3673</v>
      </c>
      <c r="AX47">
        <v>1073</v>
      </c>
      <c r="AY47">
        <v>1209</v>
      </c>
      <c r="AZ47">
        <v>1146</v>
      </c>
      <c r="BF47" t="s">
        <v>140</v>
      </c>
    </row>
    <row r="48" spans="1:59" x14ac:dyDescent="0.25">
      <c r="B48" s="10">
        <f t="shared" si="2"/>
        <v>0.82706623764826837</v>
      </c>
      <c r="F48">
        <v>492755</v>
      </c>
      <c r="H48">
        <v>4344</v>
      </c>
      <c r="P48">
        <v>10208</v>
      </c>
      <c r="X48">
        <v>4727</v>
      </c>
      <c r="AK48">
        <v>1174</v>
      </c>
      <c r="AP48">
        <v>8720</v>
      </c>
      <c r="AQ48">
        <v>3302</v>
      </c>
      <c r="AX48">
        <v>1091</v>
      </c>
      <c r="AY48">
        <v>1185</v>
      </c>
      <c r="AZ48">
        <v>1174</v>
      </c>
      <c r="BF48" t="s">
        <v>132</v>
      </c>
      <c r="BG48" t="s">
        <v>146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8"/>
  <sheetViews>
    <sheetView workbookViewId="0">
      <selection activeCell="J21" sqref="J21"/>
    </sheetView>
  </sheetViews>
  <sheetFormatPr defaultRowHeight="15" x14ac:dyDescent="0.25"/>
  <cols>
    <col min="1" max="1" width="20.85546875" customWidth="1"/>
    <col min="3" max="3" width="7.28515625" customWidth="1"/>
    <col min="5" max="5" width="16.7109375" customWidth="1"/>
    <col min="9" max="9" width="18" customWidth="1"/>
    <col min="10" max="10" width="5.28515625" customWidth="1"/>
    <col min="11" max="11" width="7.140625" customWidth="1"/>
    <col min="12" max="12" width="5.7109375" customWidth="1"/>
    <col min="13" max="13" width="6.5703125" customWidth="1"/>
    <col min="14" max="14" width="0.7109375" customWidth="1"/>
    <col min="15" max="15" width="6" customWidth="1"/>
    <col min="16" max="16" width="6.85546875" customWidth="1"/>
    <col min="17" max="17" width="4.7109375" customWidth="1"/>
    <col min="18" max="18" width="7.42578125" customWidth="1"/>
  </cols>
  <sheetData>
    <row r="1" spans="1:20" x14ac:dyDescent="0.25">
      <c r="A1" t="s">
        <v>172</v>
      </c>
      <c r="B1" s="43" t="s">
        <v>169</v>
      </c>
      <c r="C1" s="43" t="s">
        <v>170</v>
      </c>
      <c r="D1" s="43" t="s">
        <v>169</v>
      </c>
      <c r="E1" s="43" t="s">
        <v>170</v>
      </c>
      <c r="F1" s="43"/>
      <c r="G1" s="43" t="s">
        <v>169</v>
      </c>
      <c r="H1" s="43" t="s">
        <v>170</v>
      </c>
      <c r="I1" s="43" t="s">
        <v>169</v>
      </c>
      <c r="J1" s="43" t="s">
        <v>170</v>
      </c>
    </row>
    <row r="2" spans="1:20" x14ac:dyDescent="0.25">
      <c r="A2" s="16" t="s">
        <v>157</v>
      </c>
      <c r="B2" s="40">
        <f>AVERAGE(A94D!B3:B4)</f>
        <v>90.237057310708394</v>
      </c>
      <c r="C2" s="40">
        <f>STDEV(A94D!B3:B4)</f>
        <v>11.701613234727175</v>
      </c>
      <c r="D2" s="40">
        <f>AVERAGE(A94E!B3:B4)</f>
        <v>99.692893713986393</v>
      </c>
      <c r="E2" s="39">
        <f>STDEV(A94E!B3:B4)</f>
        <v>2.4679865555864183E-2</v>
      </c>
      <c r="G2" s="40">
        <f>AVERAGE(A94D!B27:B28)</f>
        <v>3.672790852603562</v>
      </c>
      <c r="H2" s="10">
        <f>STDEV(A94D!B27:B28)</f>
        <v>0.14739644953782266</v>
      </c>
      <c r="I2" s="40">
        <f>AVERAGE(A94E!B27:B28)</f>
        <v>1.6302347569327749</v>
      </c>
      <c r="J2" s="10">
        <f>STDEV(A94E!B27:B28)</f>
        <v>4.2433401121982399E-2</v>
      </c>
    </row>
    <row r="3" spans="1:20" x14ac:dyDescent="0.25">
      <c r="A3" s="16" t="s">
        <v>158</v>
      </c>
      <c r="B3" s="40">
        <f>AVERAGE(A94D!B5:B6)</f>
        <v>91.705463094629209</v>
      </c>
      <c r="C3" s="10">
        <f>STDEV(A94D!B5:B6)</f>
        <v>2.7725045117571652</v>
      </c>
      <c r="D3" s="40">
        <f>AVERAGE(A94E!B5:B6)</f>
        <v>99.641929484883619</v>
      </c>
      <c r="E3" s="39">
        <f>STDEV(A94E!B5:B6)</f>
        <v>7.02977068560984E-3</v>
      </c>
      <c r="G3" s="40">
        <f>AVERAGE(A94D!B29:B30)</f>
        <v>0</v>
      </c>
      <c r="H3" s="10">
        <f>STDEV(A94D!B29:B30)</f>
        <v>0</v>
      </c>
      <c r="I3" s="40">
        <f>AVERAGE(A94E!B29:B30)</f>
        <v>0.17369491290749361</v>
      </c>
      <c r="J3" s="10">
        <f>STDEV(A94E!B29:B30)</f>
        <v>0.14552919321867061</v>
      </c>
    </row>
    <row r="4" spans="1:20" x14ac:dyDescent="0.25">
      <c r="A4" s="16" t="s">
        <v>159</v>
      </c>
      <c r="B4" s="40">
        <f>AVERAGE(A94D!B7:B8)</f>
        <v>89.293138821113743</v>
      </c>
      <c r="C4" s="10">
        <f>STDEV(A94D!B7:B8)</f>
        <v>8.5741957770376231</v>
      </c>
      <c r="D4" s="40">
        <f>AVERAGE(A94E!B7:B8)</f>
        <v>98.121962463283424</v>
      </c>
      <c r="E4" s="38">
        <f>STDEV(A94E!B7:B8)</f>
        <v>4.4483534609573152E-3</v>
      </c>
      <c r="G4" s="40">
        <f>AVERAGE(A94D!B31:B32)</f>
        <v>8.7601011463367371</v>
      </c>
      <c r="H4" s="10">
        <f>STDEV(A94D!B31:B32)</f>
        <v>0.60099352274232487</v>
      </c>
      <c r="I4" s="40">
        <f>AVERAGE(A94E!B31:B32)</f>
        <v>5.6591510139508321</v>
      </c>
      <c r="J4" s="10">
        <f>STDEV(A94E!B31:B32)</f>
        <v>0.38412973365277153</v>
      </c>
    </row>
    <row r="5" spans="1:20" x14ac:dyDescent="0.25">
      <c r="A5" s="16" t="s">
        <v>160</v>
      </c>
      <c r="B5" s="40">
        <f>AVERAGE(A94D!B9:B10)</f>
        <v>94.658128630415007</v>
      </c>
      <c r="C5" s="10">
        <f>STDEV(A94D!B9:B10)</f>
        <v>7.5545469393196374</v>
      </c>
      <c r="D5" s="40">
        <f>AVERAGE(A94E!B9:B10)</f>
        <v>100</v>
      </c>
      <c r="E5" s="38">
        <f>STDEV(A94E!B9:B10)</f>
        <v>0</v>
      </c>
      <c r="G5" s="40">
        <f>AVERAGE(A94D!B33:B34)</f>
        <v>15.485307044816643</v>
      </c>
      <c r="H5" s="10">
        <f>STDEV(A94D!B33:B34)</f>
        <v>0.12698037789237224</v>
      </c>
      <c r="I5" s="40">
        <f>AVERAGE(A94E!B33:B34)</f>
        <v>13.605937474848076</v>
      </c>
      <c r="J5" s="10">
        <f>STDEV(A94E!B33:B34)</f>
        <v>0.41523199895719898</v>
      </c>
    </row>
    <row r="6" spans="1:20" x14ac:dyDescent="0.25">
      <c r="A6" s="16" t="s">
        <v>161</v>
      </c>
      <c r="B6" s="40">
        <f>AVERAGE(A94D!B11:B12)</f>
        <v>92.747708280946171</v>
      </c>
      <c r="C6" s="10">
        <f>STDEV(A94D!B11:B12)</f>
        <v>6.3015617618167497</v>
      </c>
      <c r="D6" s="40">
        <f>AVERAGE(A94E!B11:B12)</f>
        <v>96.608113873028572</v>
      </c>
      <c r="E6" s="39">
        <f>STDEV(A94E!B11:B12)</f>
        <v>2.7792709288440842</v>
      </c>
      <c r="G6" s="40">
        <f>AVERAGE(A94D!B35:B36)</f>
        <v>6.9205233941826156</v>
      </c>
      <c r="H6" s="10">
        <f>STDEV(A94D!B35:B36)</f>
        <v>4.4112074332282966E-2</v>
      </c>
      <c r="I6" s="40">
        <f>AVERAGE(A94E!B35:B36)</f>
        <v>6.7190847071495945</v>
      </c>
      <c r="J6" s="10">
        <f>STDEV(A94E!B35:B36)</f>
        <v>4.9349795466708417E-2</v>
      </c>
    </row>
    <row r="7" spans="1:20" x14ac:dyDescent="0.25">
      <c r="A7" s="16" t="s">
        <v>162</v>
      </c>
      <c r="B7" s="40">
        <f>AVERAGE(A94D!B13:B14)</f>
        <v>0</v>
      </c>
      <c r="C7" s="10">
        <f>STDEV(A94D!B13:B14)</f>
        <v>0</v>
      </c>
      <c r="D7" s="40">
        <f>AVERAGE(A94E!B13:B14)</f>
        <v>94.841298933209927</v>
      </c>
      <c r="E7" s="39">
        <f>STDEV(A94E!B13:B14)</f>
        <v>4.479049991954695E-2</v>
      </c>
      <c r="G7" s="40">
        <f>AVERAGE(A94D!B37:B38)</f>
        <v>0</v>
      </c>
      <c r="H7" s="10">
        <f>STDEV(A94D!B37:B38)</f>
        <v>0</v>
      </c>
      <c r="I7" s="40">
        <f>AVERAGE(A94E!B37:B38)</f>
        <v>14.664871795113246</v>
      </c>
      <c r="J7" s="10">
        <f>STDEV(A94E!B37:B38)</f>
        <v>0.2371554791162018</v>
      </c>
    </row>
    <row r="8" spans="1:20" x14ac:dyDescent="0.25">
      <c r="A8" s="16" t="s">
        <v>163</v>
      </c>
      <c r="B8" s="40">
        <f>AVERAGE(A94D!B15:B16)</f>
        <v>95.317457184926297</v>
      </c>
      <c r="C8" s="10">
        <f>STDEV(A94D!B15:B16)</f>
        <v>1.4775603197201286</v>
      </c>
      <c r="D8" s="41">
        <f>A94E!B16</f>
        <v>95.764869017238681</v>
      </c>
      <c r="E8" s="42" t="s">
        <v>171</v>
      </c>
      <c r="G8" s="40">
        <f>AVERAGE(A94D!B39:B40)</f>
        <v>13.340806790197366</v>
      </c>
      <c r="H8" s="10">
        <f>STDEV(A94D!B39:B40)</f>
        <v>6.0664272867182414E-2</v>
      </c>
      <c r="I8" s="40">
        <f>AVERAGE(A94E!B39:B40)</f>
        <v>8.2522426632599526</v>
      </c>
      <c r="J8" s="10">
        <f>STDEV(A94E!B39:B40)</f>
        <v>0.36252699853704018</v>
      </c>
    </row>
    <row r="9" spans="1:20" x14ac:dyDescent="0.25">
      <c r="A9" s="16" t="s">
        <v>164</v>
      </c>
      <c r="B9" s="40">
        <f>AVERAGE(A94D!B17:B18)</f>
        <v>96.511602198245555</v>
      </c>
      <c r="C9" s="10">
        <f>STDEV(A94D!B17:B18)</f>
        <v>6.8056577299994897E-2</v>
      </c>
      <c r="D9" s="40">
        <f>AVERAGE(A94E!B17:B18)</f>
        <v>0</v>
      </c>
      <c r="E9" s="39">
        <f>STDEV(A94E!B17:B18)</f>
        <v>0</v>
      </c>
      <c r="G9" s="40">
        <f>AVERAGE(A94D!B41:B42)</f>
        <v>10.256375267450217</v>
      </c>
      <c r="H9" s="10">
        <f>STDEV(A94D!B41:B42)</f>
        <v>0.37521001966560102</v>
      </c>
      <c r="I9" s="40">
        <f>AVERAGE(A94E!B41:B42)</f>
        <v>4.6139629240239621</v>
      </c>
      <c r="J9" s="10">
        <f>STDEV(A94E!B41:B42)</f>
        <v>9.0398208499252883E-2</v>
      </c>
    </row>
    <row r="10" spans="1:20" x14ac:dyDescent="0.25">
      <c r="A10" s="16" t="s">
        <v>165</v>
      </c>
      <c r="B10" s="40">
        <f>AVERAGE(A94D!B19:B20)</f>
        <v>99.152023829039251</v>
      </c>
      <c r="C10" s="10">
        <f>STDEV(A94D!B19:B20)</f>
        <v>0.65366933828974072</v>
      </c>
      <c r="D10" s="40">
        <f>AVERAGE(A94E!B19:B20)</f>
        <v>0</v>
      </c>
      <c r="E10" s="39">
        <f>STDEV(A94E!B19:B20)</f>
        <v>0</v>
      </c>
      <c r="G10" s="40">
        <f>AVERAGE(A94D!B43:B44)</f>
        <v>3.4536937168796591</v>
      </c>
      <c r="H10" s="10">
        <f>STDEV(A94D!B43:B44)</f>
        <v>0.66554566445228625</v>
      </c>
      <c r="I10" s="40">
        <f>AVERAGE(A94E!B43:B44)</f>
        <v>0.69461968128850304</v>
      </c>
      <c r="J10" s="10">
        <f>STDEV(A94E!B43:B44)</f>
        <v>3.9938419111656721E-2</v>
      </c>
    </row>
    <row r="11" spans="1:20" x14ac:dyDescent="0.25">
      <c r="A11" s="16" t="s">
        <v>166</v>
      </c>
      <c r="B11" s="40">
        <f>AVERAGE(A94D!B21:B22)</f>
        <v>66.109484938839643</v>
      </c>
      <c r="C11" s="40">
        <f>STDEV(A94D!B21:B22)</f>
        <v>11.48477230922966</v>
      </c>
      <c r="D11" s="40">
        <f>AVERAGE(A94E!B21:B22)</f>
        <v>89.578150432390316</v>
      </c>
      <c r="E11" s="39">
        <f>STDEV(A94E!B21:B22)</f>
        <v>0.62383281444990701</v>
      </c>
      <c r="G11" s="40">
        <f>AVERAGE(A94D!B45:B46)</f>
        <v>13.784762656427006</v>
      </c>
      <c r="H11" s="10">
        <f>STDEV(A94D!B45:B46)</f>
        <v>2.1656130684680481</v>
      </c>
      <c r="I11" s="40">
        <f>AVERAGE(A94E!B45:B46)</f>
        <v>14.270186937715149</v>
      </c>
      <c r="J11" s="10">
        <f>STDEV(A94E!B45:B46)</f>
        <v>0.46108079957403875</v>
      </c>
    </row>
    <row r="12" spans="1:20" x14ac:dyDescent="0.25">
      <c r="A12" s="24" t="s">
        <v>167</v>
      </c>
      <c r="B12" s="40">
        <f>AVERAGE(A94D!B23:B24)</f>
        <v>77.63808329366087</v>
      </c>
      <c r="C12" s="40">
        <f>STDEV(A94D!B23:B24)</f>
        <v>13.896923900541561</v>
      </c>
      <c r="D12" s="40">
        <f>AVERAGE(A94E!B23:B24)</f>
        <v>98.411435197939142</v>
      </c>
      <c r="E12" s="39">
        <f>STDEV(A94E!B23:B24)</f>
        <v>5.7558922537180049E-2</v>
      </c>
      <c r="G12" s="40">
        <f>AVERAGE(A94D!B47:B48)</f>
        <v>2.5459229119693916</v>
      </c>
      <c r="H12" s="10">
        <f>STDEV(A94D!B47:B48)</f>
        <v>0.53080694191928135</v>
      </c>
      <c r="I12" s="40">
        <f>AVERAGE(A94E!B47:B48)</f>
        <v>0.89595903198746973</v>
      </c>
      <c r="J12" s="10">
        <f>STDEV(A94E!B47:B48)</f>
        <v>9.7429124104279036E-2</v>
      </c>
    </row>
    <row r="13" spans="1:20" x14ac:dyDescent="0.25">
      <c r="B13" t="s">
        <v>173</v>
      </c>
      <c r="D13" t="s">
        <v>174</v>
      </c>
      <c r="G13" t="s">
        <v>173</v>
      </c>
      <c r="I13" t="s">
        <v>174</v>
      </c>
    </row>
    <row r="14" spans="1:20" x14ac:dyDescent="0.25">
      <c r="G14" t="s">
        <v>175</v>
      </c>
    </row>
    <row r="16" spans="1:20" ht="16.5" x14ac:dyDescent="0.3">
      <c r="A16" s="11"/>
      <c r="B16" s="151"/>
      <c r="C16" s="152"/>
      <c r="D16" s="30"/>
      <c r="E16" s="151"/>
      <c r="F16" s="152"/>
      <c r="G16" s="40"/>
      <c r="H16" s="44"/>
      <c r="I16" s="64"/>
      <c r="J16" s="153" t="s">
        <v>153</v>
      </c>
      <c r="K16" s="154"/>
      <c r="L16" s="154"/>
      <c r="M16" s="155"/>
      <c r="N16" s="65"/>
      <c r="O16" s="153" t="s">
        <v>154</v>
      </c>
      <c r="P16" s="154"/>
      <c r="Q16" s="154"/>
      <c r="R16" s="155"/>
      <c r="S16" s="123"/>
      <c r="T16" s="124"/>
    </row>
    <row r="17" spans="1:20" ht="16.5" x14ac:dyDescent="0.3">
      <c r="A17" s="13"/>
      <c r="B17" s="14"/>
      <c r="C17" s="15"/>
      <c r="D17" s="12"/>
      <c r="E17" s="14"/>
      <c r="F17" s="15"/>
      <c r="G17" s="40"/>
      <c r="H17" s="44"/>
      <c r="I17" s="66"/>
      <c r="J17" s="67" t="s">
        <v>155</v>
      </c>
      <c r="K17" s="68" t="s">
        <v>176</v>
      </c>
      <c r="L17" s="68" t="s">
        <v>156</v>
      </c>
      <c r="M17" s="69" t="s">
        <v>176</v>
      </c>
      <c r="N17" s="70"/>
      <c r="O17" s="67" t="s">
        <v>155</v>
      </c>
      <c r="P17" s="68" t="s">
        <v>176</v>
      </c>
      <c r="Q17" s="68" t="s">
        <v>156</v>
      </c>
      <c r="R17" s="69" t="s">
        <v>176</v>
      </c>
      <c r="S17" s="123"/>
      <c r="T17" s="124"/>
    </row>
    <row r="18" spans="1:20" ht="16.5" x14ac:dyDescent="0.25">
      <c r="A18" s="16"/>
      <c r="B18" s="31"/>
      <c r="C18" s="34"/>
      <c r="D18" s="18"/>
      <c r="E18" s="19"/>
      <c r="F18" s="20"/>
      <c r="G18" s="40"/>
      <c r="H18" s="44"/>
      <c r="I18" s="71" t="s">
        <v>202</v>
      </c>
      <c r="J18" s="72">
        <v>90</v>
      </c>
      <c r="K18" s="73">
        <v>12</v>
      </c>
      <c r="L18" s="74">
        <v>100</v>
      </c>
      <c r="M18" s="75">
        <v>2.5000000000000001E-2</v>
      </c>
      <c r="N18" s="76"/>
      <c r="O18" s="77">
        <v>3.7</v>
      </c>
      <c r="P18" s="73">
        <v>0.15</v>
      </c>
      <c r="Q18" s="78">
        <v>1.6</v>
      </c>
      <c r="R18" s="75">
        <v>4.2000000000000003E-2</v>
      </c>
      <c r="S18" s="123"/>
      <c r="T18" s="125"/>
    </row>
    <row r="19" spans="1:20" ht="16.5" x14ac:dyDescent="0.25">
      <c r="A19" s="16"/>
      <c r="B19" s="31"/>
      <c r="C19" s="34"/>
      <c r="D19" s="18"/>
      <c r="E19" s="19"/>
      <c r="F19" s="20"/>
      <c r="G19" s="40"/>
      <c r="H19" s="44"/>
      <c r="I19" s="79" t="s">
        <v>203</v>
      </c>
      <c r="J19" s="80">
        <v>92</v>
      </c>
      <c r="K19" s="81">
        <v>2.8</v>
      </c>
      <c r="L19" s="82">
        <v>100</v>
      </c>
      <c r="M19" s="83">
        <v>7.0000000000000001E-3</v>
      </c>
      <c r="N19" s="84"/>
      <c r="O19" s="85">
        <v>0</v>
      </c>
      <c r="P19" s="128">
        <v>0</v>
      </c>
      <c r="Q19" s="86">
        <v>0.17</v>
      </c>
      <c r="R19" s="83">
        <v>0.15</v>
      </c>
      <c r="S19" s="156"/>
      <c r="T19" s="126">
        <v>1</v>
      </c>
    </row>
    <row r="20" spans="1:20" ht="16.5" x14ac:dyDescent="0.25">
      <c r="A20" s="16"/>
      <c r="B20" s="31"/>
      <c r="C20" s="34"/>
      <c r="D20" s="18"/>
      <c r="E20" s="19"/>
      <c r="F20" s="20"/>
      <c r="G20" s="40"/>
      <c r="H20" s="44"/>
      <c r="I20" s="79" t="s">
        <v>204</v>
      </c>
      <c r="J20" s="87">
        <v>89</v>
      </c>
      <c r="K20" s="81">
        <v>8.6</v>
      </c>
      <c r="L20" s="88">
        <v>98</v>
      </c>
      <c r="M20" s="83">
        <v>4.4000000000000003E-3</v>
      </c>
      <c r="N20" s="84"/>
      <c r="O20" s="89">
        <v>8.8000000000000007</v>
      </c>
      <c r="P20" s="81">
        <v>0.6</v>
      </c>
      <c r="Q20" s="90">
        <v>5.7</v>
      </c>
      <c r="R20" s="83">
        <v>0.38</v>
      </c>
      <c r="S20" s="156"/>
      <c r="T20" s="125"/>
    </row>
    <row r="21" spans="1:20" ht="16.5" x14ac:dyDescent="0.25">
      <c r="A21" s="16"/>
      <c r="B21" s="31"/>
      <c r="C21" s="34"/>
      <c r="D21" s="18"/>
      <c r="E21" s="19"/>
      <c r="F21" s="20"/>
      <c r="G21" s="40"/>
      <c r="H21" s="44"/>
      <c r="I21" s="79" t="s">
        <v>205</v>
      </c>
      <c r="J21" s="91">
        <v>95</v>
      </c>
      <c r="K21" s="81">
        <v>7.6</v>
      </c>
      <c r="L21" s="92">
        <v>100</v>
      </c>
      <c r="M21" s="129">
        <v>0</v>
      </c>
      <c r="N21" s="84"/>
      <c r="O21" s="93">
        <v>15</v>
      </c>
      <c r="P21" s="81">
        <v>0.13</v>
      </c>
      <c r="Q21" s="94">
        <v>14</v>
      </c>
      <c r="R21" s="83">
        <v>0.42</v>
      </c>
      <c r="S21" s="156"/>
      <c r="T21" s="125"/>
    </row>
    <row r="22" spans="1:20" ht="16.5" x14ac:dyDescent="0.25">
      <c r="A22" s="16"/>
      <c r="B22" s="31"/>
      <c r="C22" s="34"/>
      <c r="D22" s="18"/>
      <c r="E22" s="19"/>
      <c r="F22" s="20"/>
      <c r="G22" s="40"/>
      <c r="H22" s="44"/>
      <c r="I22" s="79" t="s">
        <v>206</v>
      </c>
      <c r="J22" s="95">
        <v>93</v>
      </c>
      <c r="K22" s="81">
        <v>6.3</v>
      </c>
      <c r="L22" s="96">
        <v>97</v>
      </c>
      <c r="M22" s="83">
        <v>2.8</v>
      </c>
      <c r="N22" s="84"/>
      <c r="O22" s="97">
        <v>6.9</v>
      </c>
      <c r="P22" s="81">
        <v>4.3999999999999997E-2</v>
      </c>
      <c r="Q22" s="98">
        <v>6.7</v>
      </c>
      <c r="R22" s="83">
        <v>4.9000000000000002E-2</v>
      </c>
      <c r="S22" s="156"/>
      <c r="T22" s="125"/>
    </row>
    <row r="23" spans="1:20" ht="16.5" x14ac:dyDescent="0.25">
      <c r="A23" s="16"/>
      <c r="B23" s="31"/>
      <c r="C23" s="34"/>
      <c r="D23" s="18"/>
      <c r="E23" s="19"/>
      <c r="F23" s="20"/>
      <c r="G23" s="40"/>
      <c r="H23" s="44"/>
      <c r="I23" s="79" t="s">
        <v>207</v>
      </c>
      <c r="J23" s="85">
        <v>0</v>
      </c>
      <c r="K23" s="81">
        <v>0</v>
      </c>
      <c r="L23" s="99">
        <v>95</v>
      </c>
      <c r="M23" s="83">
        <v>4.4999999999999998E-2</v>
      </c>
      <c r="N23" s="84"/>
      <c r="O23" s="85">
        <v>0</v>
      </c>
      <c r="P23" s="128">
        <v>0</v>
      </c>
      <c r="Q23" s="100">
        <v>15</v>
      </c>
      <c r="R23" s="83">
        <v>0.24</v>
      </c>
      <c r="S23" s="156"/>
      <c r="T23" s="125"/>
    </row>
    <row r="24" spans="1:20" ht="16.5" x14ac:dyDescent="0.25">
      <c r="A24" s="16"/>
      <c r="B24" s="31"/>
      <c r="C24" s="34"/>
      <c r="D24" s="18"/>
      <c r="E24" s="19"/>
      <c r="F24" s="20"/>
      <c r="G24" s="40"/>
      <c r="H24" s="44"/>
      <c r="I24" s="79" t="s">
        <v>208</v>
      </c>
      <c r="J24" s="101">
        <v>95</v>
      </c>
      <c r="K24" s="81">
        <v>1.5</v>
      </c>
      <c r="L24" s="102">
        <v>96</v>
      </c>
      <c r="M24" s="83" t="s">
        <v>171</v>
      </c>
      <c r="N24" s="84"/>
      <c r="O24" s="103">
        <v>13</v>
      </c>
      <c r="P24" s="81">
        <v>6.0999999999999999E-2</v>
      </c>
      <c r="Q24" s="104">
        <v>8.3000000000000007</v>
      </c>
      <c r="R24" s="83">
        <v>0.36</v>
      </c>
      <c r="S24" s="156"/>
      <c r="T24" s="127">
        <v>0</v>
      </c>
    </row>
    <row r="25" spans="1:20" ht="16.5" x14ac:dyDescent="0.25">
      <c r="A25" s="16"/>
      <c r="B25" s="31"/>
      <c r="C25" s="34"/>
      <c r="D25" s="18"/>
      <c r="E25" s="19"/>
      <c r="F25" s="20"/>
      <c r="G25" s="40"/>
      <c r="H25" s="44"/>
      <c r="I25" s="79" t="s">
        <v>209</v>
      </c>
      <c r="J25" s="105">
        <v>97</v>
      </c>
      <c r="K25" s="81">
        <v>0.1</v>
      </c>
      <c r="L25" s="86">
        <v>0</v>
      </c>
      <c r="M25" s="129">
        <v>0</v>
      </c>
      <c r="N25" s="84"/>
      <c r="O25" s="106">
        <v>10</v>
      </c>
      <c r="P25" s="81">
        <v>0.38</v>
      </c>
      <c r="Q25" s="107">
        <v>4.5999999999999996</v>
      </c>
      <c r="R25" s="83">
        <v>0.09</v>
      </c>
      <c r="S25" s="123"/>
      <c r="T25" s="124"/>
    </row>
    <row r="26" spans="1:20" ht="16.5" x14ac:dyDescent="0.25">
      <c r="A26" s="16"/>
      <c r="B26" s="31"/>
      <c r="C26" s="34"/>
      <c r="D26" s="18"/>
      <c r="E26" s="19"/>
      <c r="F26" s="20"/>
      <c r="G26" s="40"/>
      <c r="H26" s="44"/>
      <c r="I26" s="79" t="s">
        <v>210</v>
      </c>
      <c r="J26" s="108">
        <v>99</v>
      </c>
      <c r="K26" s="81">
        <v>0.7</v>
      </c>
      <c r="L26" s="86">
        <v>0</v>
      </c>
      <c r="M26" s="129">
        <v>0</v>
      </c>
      <c r="N26" s="84"/>
      <c r="O26" s="109">
        <v>3.5</v>
      </c>
      <c r="P26" s="81">
        <v>0.67</v>
      </c>
      <c r="Q26" s="110">
        <v>0.69</v>
      </c>
      <c r="R26" s="83">
        <v>0.04</v>
      </c>
      <c r="S26" s="123"/>
      <c r="T26" s="124"/>
    </row>
    <row r="27" spans="1:20" ht="16.5" x14ac:dyDescent="0.25">
      <c r="A27" s="16"/>
      <c r="B27" s="31"/>
      <c r="C27" s="34"/>
      <c r="D27" s="18"/>
      <c r="E27" s="19"/>
      <c r="F27" s="20"/>
      <c r="I27" s="79" t="s">
        <v>211</v>
      </c>
      <c r="J27" s="111">
        <v>66</v>
      </c>
      <c r="K27" s="81">
        <v>11</v>
      </c>
      <c r="L27" s="112">
        <v>90</v>
      </c>
      <c r="M27" s="83">
        <v>0.62</v>
      </c>
      <c r="N27" s="84"/>
      <c r="O27" s="113">
        <v>14</v>
      </c>
      <c r="P27" s="81">
        <v>2.2000000000000002</v>
      </c>
      <c r="Q27" s="114">
        <v>14</v>
      </c>
      <c r="R27" s="83">
        <v>0.46</v>
      </c>
      <c r="S27" s="123"/>
      <c r="T27" s="124"/>
    </row>
    <row r="28" spans="1:20" ht="16.5" x14ac:dyDescent="0.25">
      <c r="A28" s="24"/>
      <c r="B28" s="31"/>
      <c r="C28" s="34"/>
      <c r="D28" s="26"/>
      <c r="E28" s="28"/>
      <c r="F28" s="27"/>
      <c r="I28" s="115" t="s">
        <v>212</v>
      </c>
      <c r="J28" s="116">
        <v>78</v>
      </c>
      <c r="K28" s="117">
        <v>14</v>
      </c>
      <c r="L28" s="118">
        <v>98</v>
      </c>
      <c r="M28" s="119">
        <v>5.8000000000000003E-2</v>
      </c>
      <c r="N28" s="120"/>
      <c r="O28" s="121">
        <v>2.5</v>
      </c>
      <c r="P28" s="117">
        <v>0.53</v>
      </c>
      <c r="Q28" s="122">
        <v>0.9</v>
      </c>
      <c r="R28" s="119">
        <v>0.1</v>
      </c>
      <c r="S28" s="123"/>
      <c r="T28" s="124"/>
    </row>
  </sheetData>
  <mergeCells count="5">
    <mergeCell ref="B16:C16"/>
    <mergeCell ref="E16:F16"/>
    <mergeCell ref="J16:M16"/>
    <mergeCell ref="O16:R16"/>
    <mergeCell ref="S19:S24"/>
  </mergeCells>
  <conditionalFormatting sqref="B24:F28 C18:F23">
    <cfRule type="colorScale" priority="2">
      <colorScale>
        <cfvo type="min"/>
        <cfvo type="percentile" val="50"/>
        <cfvo type="max"/>
        <color theme="4" tint="0.79998168889431442"/>
        <color rgb="FF69D9D4"/>
        <color rgb="FF75DD0D"/>
      </colorScale>
    </cfRule>
  </conditionalFormatting>
  <conditionalFormatting sqref="B18:B23">
    <cfRule type="colorScale" priority="1">
      <colorScale>
        <cfvo type="min"/>
        <cfvo type="percentile" val="50"/>
        <cfvo type="max"/>
        <color theme="4" tint="0.79998168889431442"/>
        <color rgb="FF69D9D4"/>
        <color rgb="FF75DD0D"/>
      </colorScale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L21"/>
  <sheetViews>
    <sheetView tabSelected="1" zoomScale="190" zoomScaleNormal="190" workbookViewId="0">
      <selection activeCell="A3" sqref="A3:J15"/>
    </sheetView>
  </sheetViews>
  <sheetFormatPr defaultRowHeight="15" x14ac:dyDescent="0.25"/>
  <cols>
    <col min="1" max="1" width="15.5703125" customWidth="1"/>
    <col min="2" max="3" width="7.28515625" customWidth="1"/>
    <col min="4" max="4" width="6.42578125" customWidth="1"/>
    <col min="5" max="5" width="6.5703125" customWidth="1"/>
    <col min="6" max="6" width="0.28515625" customWidth="1"/>
    <col min="7" max="9" width="6.42578125" customWidth="1"/>
    <col min="10" max="10" width="6.5703125" customWidth="1"/>
    <col min="11" max="15" width="6.42578125" customWidth="1"/>
    <col min="16" max="16" width="4.42578125" customWidth="1"/>
    <col min="17" max="17" width="2" customWidth="1"/>
    <col min="18" max="18" width="4.140625" customWidth="1"/>
    <col min="19" max="71" width="0.28515625" customWidth="1"/>
  </cols>
  <sheetData>
    <row r="3" spans="1:64" ht="46.5" customHeight="1" x14ac:dyDescent="0.3">
      <c r="A3" s="11"/>
      <c r="B3" s="151" t="s">
        <v>153</v>
      </c>
      <c r="C3" s="157"/>
      <c r="D3" s="157"/>
      <c r="E3" s="152"/>
      <c r="F3" s="29"/>
      <c r="G3" s="158" t="s">
        <v>154</v>
      </c>
      <c r="H3" s="158"/>
      <c r="I3" s="158"/>
      <c r="J3" s="158"/>
      <c r="N3">
        <v>0</v>
      </c>
      <c r="O3">
        <v>2</v>
      </c>
      <c r="P3">
        <v>4</v>
      </c>
      <c r="Q3">
        <v>6</v>
      </c>
      <c r="R3">
        <v>8</v>
      </c>
      <c r="S3">
        <v>10</v>
      </c>
      <c r="T3">
        <v>12</v>
      </c>
      <c r="U3">
        <v>14</v>
      </c>
      <c r="V3">
        <v>16</v>
      </c>
      <c r="W3">
        <v>18</v>
      </c>
      <c r="X3">
        <v>20</v>
      </c>
      <c r="Y3">
        <v>22</v>
      </c>
      <c r="Z3">
        <v>24</v>
      </c>
      <c r="AA3">
        <v>26</v>
      </c>
      <c r="AB3">
        <v>28</v>
      </c>
      <c r="AC3">
        <v>30</v>
      </c>
      <c r="AD3">
        <v>32</v>
      </c>
      <c r="AE3">
        <v>34</v>
      </c>
      <c r="AF3">
        <v>36</v>
      </c>
      <c r="AG3">
        <v>38</v>
      </c>
      <c r="AH3">
        <v>40</v>
      </c>
      <c r="AI3">
        <v>42</v>
      </c>
      <c r="AJ3">
        <v>44</v>
      </c>
      <c r="AK3">
        <v>46</v>
      </c>
      <c r="AL3">
        <v>48</v>
      </c>
      <c r="AM3">
        <v>50</v>
      </c>
      <c r="AN3">
        <v>52</v>
      </c>
      <c r="AO3">
        <v>54</v>
      </c>
      <c r="AP3">
        <v>56</v>
      </c>
      <c r="AQ3">
        <v>58</v>
      </c>
      <c r="AR3">
        <v>60</v>
      </c>
      <c r="AS3">
        <v>62</v>
      </c>
      <c r="AT3">
        <v>64</v>
      </c>
      <c r="AU3">
        <v>66</v>
      </c>
      <c r="AV3">
        <v>68</v>
      </c>
      <c r="AW3">
        <v>70</v>
      </c>
      <c r="AX3">
        <v>72</v>
      </c>
      <c r="AY3">
        <v>74</v>
      </c>
      <c r="AZ3">
        <v>76</v>
      </c>
      <c r="BA3">
        <v>78</v>
      </c>
      <c r="BB3">
        <v>80</v>
      </c>
      <c r="BC3">
        <v>82</v>
      </c>
      <c r="BD3">
        <v>84</v>
      </c>
      <c r="BE3">
        <v>86</v>
      </c>
      <c r="BF3">
        <v>88</v>
      </c>
      <c r="BG3">
        <v>90</v>
      </c>
      <c r="BH3">
        <v>92</v>
      </c>
      <c r="BI3">
        <v>94</v>
      </c>
      <c r="BJ3">
        <v>96</v>
      </c>
      <c r="BK3">
        <v>98</v>
      </c>
      <c r="BL3">
        <v>100</v>
      </c>
    </row>
    <row r="4" spans="1:64" ht="16.5" x14ac:dyDescent="0.3">
      <c r="A4" s="13"/>
      <c r="B4" s="14" t="s">
        <v>155</v>
      </c>
      <c r="C4" s="12" t="s">
        <v>176</v>
      </c>
      <c r="D4" s="12" t="s">
        <v>156</v>
      </c>
      <c r="E4" s="15" t="s">
        <v>176</v>
      </c>
      <c r="F4" s="12"/>
      <c r="G4" s="14" t="s">
        <v>155</v>
      </c>
      <c r="H4" s="12" t="s">
        <v>176</v>
      </c>
      <c r="I4" s="12" t="s">
        <v>156</v>
      </c>
      <c r="J4" s="15" t="s">
        <v>176</v>
      </c>
    </row>
    <row r="5" spans="1:64" ht="16.5" x14ac:dyDescent="0.25">
      <c r="A5" s="16" t="s">
        <v>157</v>
      </c>
      <c r="B5" s="31">
        <f>calculations!B2</f>
        <v>90.237057310708394</v>
      </c>
      <c r="C5" s="17">
        <f>calculations!C2</f>
        <v>11.701613234727175</v>
      </c>
      <c r="D5" s="17">
        <f>calculations!D2</f>
        <v>99.692893713986393</v>
      </c>
      <c r="E5" s="49">
        <f>calculations!E2</f>
        <v>2.4679865555864183E-2</v>
      </c>
      <c r="F5" s="18"/>
      <c r="G5" s="36">
        <f>calculations!G2</f>
        <v>3.672790852603562</v>
      </c>
      <c r="H5" s="47">
        <f>calculations!H2</f>
        <v>0.14739644953782266</v>
      </c>
      <c r="I5" s="45">
        <f>calculations!I2</f>
        <v>1.6302347569327749</v>
      </c>
      <c r="J5" s="53">
        <f>calculations!J2</f>
        <v>4.2433401121982399E-2</v>
      </c>
      <c r="L5" s="21"/>
    </row>
    <row r="6" spans="1:64" ht="16.5" x14ac:dyDescent="0.25">
      <c r="A6" s="16" t="s">
        <v>158</v>
      </c>
      <c r="B6" s="31">
        <f>calculations!B3</f>
        <v>91.705463094629209</v>
      </c>
      <c r="C6" s="45">
        <f>calculations!C3</f>
        <v>2.7725045117571652</v>
      </c>
      <c r="D6" s="17">
        <f>calculations!D3</f>
        <v>99.641929484883619</v>
      </c>
      <c r="E6" s="50">
        <f>calculations!E3</f>
        <v>7.02977068560984E-3</v>
      </c>
      <c r="F6" s="18"/>
      <c r="G6" s="37">
        <f>calculations!G3</f>
        <v>0</v>
      </c>
      <c r="H6" s="47">
        <f>calculations!H3</f>
        <v>0</v>
      </c>
      <c r="I6" s="47">
        <f>calculations!I3</f>
        <v>0.17369491290749361</v>
      </c>
      <c r="J6" s="54">
        <f>calculations!J3</f>
        <v>0.14552919321867061</v>
      </c>
      <c r="L6" s="22">
        <v>1</v>
      </c>
    </row>
    <row r="7" spans="1:64" ht="16.5" x14ac:dyDescent="0.25">
      <c r="A7" s="16" t="s">
        <v>159</v>
      </c>
      <c r="B7" s="31">
        <f>calculations!B4</f>
        <v>89.293138821113743</v>
      </c>
      <c r="C7" s="45">
        <f>calculations!C4</f>
        <v>8.5741957770376231</v>
      </c>
      <c r="D7" s="17">
        <f>calculations!D4</f>
        <v>98.121962463283424</v>
      </c>
      <c r="E7" s="50">
        <f>calculations!E4</f>
        <v>4.4483534609573152E-3</v>
      </c>
      <c r="F7" s="18"/>
      <c r="G7" s="36">
        <f>calculations!G4</f>
        <v>8.7601011463367371</v>
      </c>
      <c r="H7" s="47">
        <f>calculations!H4</f>
        <v>0.60099352274232487</v>
      </c>
      <c r="I7" s="45">
        <f>calculations!I4</f>
        <v>5.6591510139508321</v>
      </c>
      <c r="J7" s="54">
        <f>calculations!J4</f>
        <v>0.38412973365277153</v>
      </c>
      <c r="L7" s="21"/>
    </row>
    <row r="8" spans="1:64" ht="16.5" x14ac:dyDescent="0.25">
      <c r="A8" s="16" t="s">
        <v>160</v>
      </c>
      <c r="B8" s="31">
        <f>calculations!B5</f>
        <v>94.658128630415007</v>
      </c>
      <c r="C8" s="45">
        <f>calculations!C5</f>
        <v>7.5545469393196374</v>
      </c>
      <c r="D8" s="17">
        <f>calculations!D5</f>
        <v>100</v>
      </c>
      <c r="E8" s="46">
        <f>calculations!E5</f>
        <v>0</v>
      </c>
      <c r="F8" s="18"/>
      <c r="G8" s="31">
        <f>calculations!G5</f>
        <v>15.485307044816643</v>
      </c>
      <c r="H8" s="47">
        <f>calculations!H5</f>
        <v>0.12698037789237224</v>
      </c>
      <c r="I8" s="17">
        <f>calculations!I5</f>
        <v>13.605937474848076</v>
      </c>
      <c r="J8" s="54">
        <f>calculations!J5</f>
        <v>0.41523199895719898</v>
      </c>
      <c r="L8" s="21"/>
    </row>
    <row r="9" spans="1:64" ht="16.5" x14ac:dyDescent="0.25">
      <c r="A9" s="16" t="s">
        <v>161</v>
      </c>
      <c r="B9" s="31">
        <f>calculations!B6</f>
        <v>92.747708280946171</v>
      </c>
      <c r="C9" s="45">
        <f>calculations!C6</f>
        <v>6.3015617618167497</v>
      </c>
      <c r="D9" s="17">
        <f>calculations!D6</f>
        <v>96.608113873028572</v>
      </c>
      <c r="E9" s="33">
        <f>calculations!E6</f>
        <v>2.7792709288440842</v>
      </c>
      <c r="F9" s="18"/>
      <c r="G9" s="36">
        <f>calculations!G6</f>
        <v>6.9205233941826156</v>
      </c>
      <c r="H9" s="48">
        <f>calculations!H6</f>
        <v>4.4112074332282966E-2</v>
      </c>
      <c r="I9" s="45">
        <f>calculations!I6</f>
        <v>6.7190847071495945</v>
      </c>
      <c r="J9" s="55">
        <f>calculations!J6</f>
        <v>4.9349795466708417E-2</v>
      </c>
      <c r="L9" s="21"/>
    </row>
    <row r="10" spans="1:64" ht="16.5" x14ac:dyDescent="0.25">
      <c r="A10" s="16" t="s">
        <v>162</v>
      </c>
      <c r="B10" s="31">
        <f>calculations!B7</f>
        <v>0</v>
      </c>
      <c r="C10" s="45">
        <f>calculations!C7</f>
        <v>0</v>
      </c>
      <c r="D10" s="17">
        <f>calculations!D7</f>
        <v>94.841298933209927</v>
      </c>
      <c r="E10" s="49">
        <f>calculations!E7</f>
        <v>4.479049991954695E-2</v>
      </c>
      <c r="F10" s="18"/>
      <c r="G10" s="37">
        <f>calculations!G7</f>
        <v>0</v>
      </c>
      <c r="H10" s="47">
        <f>calculations!H7</f>
        <v>0</v>
      </c>
      <c r="I10" s="17">
        <f>calculations!I7</f>
        <v>14.664871795113246</v>
      </c>
      <c r="J10" s="54">
        <f>calculations!J7</f>
        <v>0.2371554791162018</v>
      </c>
      <c r="L10" s="21"/>
    </row>
    <row r="11" spans="1:64" ht="16.5" x14ac:dyDescent="0.25">
      <c r="A11" s="16" t="s">
        <v>163</v>
      </c>
      <c r="B11" s="31">
        <f>calculations!B8</f>
        <v>95.317457184926297</v>
      </c>
      <c r="C11" s="45">
        <f>calculations!C8</f>
        <v>1.4775603197201286</v>
      </c>
      <c r="D11" s="17">
        <f>calculations!D8</f>
        <v>95.764869017238681</v>
      </c>
      <c r="E11" s="46" t="str">
        <f>calculations!E8</f>
        <v>-</v>
      </c>
      <c r="F11" s="18"/>
      <c r="G11" s="31">
        <f>calculations!G8</f>
        <v>13.340806790197366</v>
      </c>
      <c r="H11" s="48">
        <f>calculations!H8</f>
        <v>6.0664272867182414E-2</v>
      </c>
      <c r="I11" s="45">
        <f>calculations!I8</f>
        <v>8.2522426632599526</v>
      </c>
      <c r="J11" s="54">
        <f>calculations!J8</f>
        <v>0.36252699853704018</v>
      </c>
      <c r="L11" s="23">
        <v>0</v>
      </c>
    </row>
    <row r="12" spans="1:64" ht="16.5" x14ac:dyDescent="0.25">
      <c r="A12" s="16" t="s">
        <v>164</v>
      </c>
      <c r="B12" s="31">
        <f>calculations!B9</f>
        <v>96.511602198245555</v>
      </c>
      <c r="C12" s="45">
        <f>calculations!C9</f>
        <v>6.8056577299994897E-2</v>
      </c>
      <c r="D12" s="47">
        <f>calculations!D9</f>
        <v>0</v>
      </c>
      <c r="E12" s="46">
        <f>calculations!E9</f>
        <v>0</v>
      </c>
      <c r="F12" s="18"/>
      <c r="G12" s="31">
        <f>calculations!G9</f>
        <v>10.256375267450217</v>
      </c>
      <c r="H12" s="47">
        <f>calculations!H9</f>
        <v>0.37521001966560102</v>
      </c>
      <c r="I12" s="45">
        <f>calculations!I9</f>
        <v>4.6139629240239621</v>
      </c>
      <c r="J12" s="55">
        <f>calculations!J9</f>
        <v>9.0398208499252883E-2</v>
      </c>
    </row>
    <row r="13" spans="1:64" ht="16.5" x14ac:dyDescent="0.25">
      <c r="A13" s="16" t="s">
        <v>165</v>
      </c>
      <c r="B13" s="31">
        <f>calculations!B10</f>
        <v>99.152023829039251</v>
      </c>
      <c r="C13" s="45">
        <f>calculations!C10</f>
        <v>0.65366933828974072</v>
      </c>
      <c r="D13" s="47">
        <f>calculations!D10</f>
        <v>0</v>
      </c>
      <c r="E13" s="46">
        <f>calculations!E10</f>
        <v>0</v>
      </c>
      <c r="F13" s="18"/>
      <c r="G13" s="36">
        <f>calculations!G10</f>
        <v>3.4536937168796591</v>
      </c>
      <c r="H13" s="47">
        <f>calculations!H10</f>
        <v>0.66554566445228625</v>
      </c>
      <c r="I13" s="47">
        <f>calculations!I10</f>
        <v>0.69461968128850304</v>
      </c>
      <c r="J13" s="55">
        <f>calculations!J10</f>
        <v>3.9938419111656721E-2</v>
      </c>
    </row>
    <row r="14" spans="1:64" ht="16.5" x14ac:dyDescent="0.25">
      <c r="A14" s="16" t="s">
        <v>166</v>
      </c>
      <c r="B14" s="31">
        <f>calculations!B11</f>
        <v>66.109484938839643</v>
      </c>
      <c r="C14" s="17">
        <f>calculations!C11</f>
        <v>11.48477230922966</v>
      </c>
      <c r="D14" s="17">
        <f>calculations!D11</f>
        <v>89.578150432390316</v>
      </c>
      <c r="E14" s="46">
        <f>calculations!E11</f>
        <v>0.62383281444990701</v>
      </c>
      <c r="F14" s="18"/>
      <c r="G14" s="31">
        <f>calculations!G11</f>
        <v>13.784762656427006</v>
      </c>
      <c r="H14" s="45">
        <f>calculations!H11</f>
        <v>2.1656130684680481</v>
      </c>
      <c r="I14" s="17">
        <f>calculations!I11</f>
        <v>14.270186937715149</v>
      </c>
      <c r="J14" s="54">
        <f>calculations!J11</f>
        <v>0.46108079957403875</v>
      </c>
    </row>
    <row r="15" spans="1:64" ht="16.5" x14ac:dyDescent="0.25">
      <c r="A15" s="24" t="s">
        <v>167</v>
      </c>
      <c r="B15" s="32">
        <f>calculations!B12</f>
        <v>77.63808329366087</v>
      </c>
      <c r="C15" s="25">
        <f>calculations!C12</f>
        <v>13.896923900541561</v>
      </c>
      <c r="D15" s="25">
        <f>calculations!D12</f>
        <v>98.411435197939142</v>
      </c>
      <c r="E15" s="51">
        <f>calculations!E12</f>
        <v>5.7558922537180049E-2</v>
      </c>
      <c r="F15" s="26"/>
      <c r="G15" s="57">
        <f>calculations!G12</f>
        <v>2.5459229119693916</v>
      </c>
      <c r="H15" s="52">
        <f>calculations!H12</f>
        <v>0.53080694191928135</v>
      </c>
      <c r="I15" s="52">
        <f>calculations!I12</f>
        <v>0.89595903198746973</v>
      </c>
      <c r="J15" s="56">
        <f>calculations!J12</f>
        <v>9.7429124104279036E-2</v>
      </c>
    </row>
    <row r="21" spans="7:8" x14ac:dyDescent="0.25">
      <c r="G21" s="35" t="s">
        <v>168</v>
      </c>
      <c r="H21" s="35"/>
    </row>
  </sheetData>
  <mergeCells count="2">
    <mergeCell ref="B3:E3"/>
    <mergeCell ref="G3:J3"/>
  </mergeCells>
  <conditionalFormatting sqref="Y17">
    <cfRule type="colorScale" priority="2">
      <colorScale>
        <cfvo type="min"/>
        <cfvo type="max"/>
        <color rgb="FFFF7128"/>
        <color rgb="FFFFEF9C"/>
      </colorScale>
    </cfRule>
  </conditionalFormatting>
  <conditionalFormatting sqref="N3:BL3 G5:G15 B5:B15 D5:D15 I5:I15">
    <cfRule type="colorScale" priority="3">
      <colorScale>
        <cfvo type="min"/>
        <cfvo type="percentile" val="50"/>
        <cfvo type="max"/>
        <color theme="4" tint="0.79998168889431442"/>
        <color rgb="FF69D9D4"/>
        <color rgb="FF75DD0D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topLeftCell="K1" workbookViewId="0">
      <selection activeCell="Z11" sqref="Z11:AB11"/>
    </sheetView>
  </sheetViews>
  <sheetFormatPr defaultRowHeight="15" x14ac:dyDescent="0.25"/>
  <cols>
    <col min="1" max="1" width="13.7109375" bestFit="1" customWidth="1"/>
    <col min="2" max="2" width="9.140625" style="58"/>
    <col min="3" max="3" width="9.28515625" style="58" customWidth="1"/>
    <col min="4" max="4" width="9.140625" style="58"/>
    <col min="5" max="5" width="12.140625" style="58" bestFit="1" customWidth="1"/>
    <col min="6" max="7" width="9.140625" style="58"/>
    <col min="9" max="11" width="9.140625" style="59"/>
    <col min="12" max="12" width="12.140625" style="59" bestFit="1" customWidth="1"/>
    <col min="13" max="14" width="9.140625" style="59"/>
    <col min="16" max="16" width="9.140625" style="132"/>
    <col min="17" max="17" width="18.42578125" style="132" bestFit="1" customWidth="1"/>
    <col min="18" max="18" width="12.5703125" style="132" bestFit="1" customWidth="1"/>
    <col min="19" max="19" width="10.5703125" style="132" bestFit="1" customWidth="1"/>
    <col min="20" max="20" width="9.140625" style="132"/>
    <col min="21" max="21" width="23.5703125" style="132" customWidth="1"/>
    <col min="26" max="26" width="12.7109375" bestFit="1" customWidth="1"/>
    <col min="27" max="27" width="12.42578125" bestFit="1" customWidth="1"/>
    <col min="28" max="28" width="16.140625" bestFit="1" customWidth="1"/>
  </cols>
  <sheetData>
    <row r="1" spans="1:29" x14ac:dyDescent="0.25">
      <c r="B1" s="58" t="s">
        <v>155</v>
      </c>
      <c r="I1" s="59" t="s">
        <v>156</v>
      </c>
      <c r="P1" s="132" t="s">
        <v>221</v>
      </c>
    </row>
    <row r="2" spans="1:29" s="43" customFormat="1" x14ac:dyDescent="0.25">
      <c r="A2" s="43" t="s">
        <v>177</v>
      </c>
      <c r="B2" s="60" t="s">
        <v>189</v>
      </c>
      <c r="C2" s="60" t="s">
        <v>190</v>
      </c>
      <c r="D2" s="60" t="s">
        <v>191</v>
      </c>
      <c r="E2" s="60" t="s">
        <v>183</v>
      </c>
      <c r="F2" s="60" t="s">
        <v>184</v>
      </c>
      <c r="G2" s="60" t="s">
        <v>182</v>
      </c>
      <c r="H2" s="61"/>
      <c r="I2" s="62" t="s">
        <v>181</v>
      </c>
      <c r="J2" s="62" t="s">
        <v>179</v>
      </c>
      <c r="K2" s="62" t="s">
        <v>180</v>
      </c>
      <c r="L2" s="62" t="s">
        <v>183</v>
      </c>
      <c r="M2" s="62" t="s">
        <v>184</v>
      </c>
      <c r="N2" s="62" t="s">
        <v>182</v>
      </c>
      <c r="O2" s="61"/>
      <c r="P2" s="131" t="s">
        <v>181</v>
      </c>
      <c r="Q2" s="131" t="s">
        <v>179</v>
      </c>
      <c r="R2" s="131" t="s">
        <v>180</v>
      </c>
      <c r="S2" s="131" t="s">
        <v>183</v>
      </c>
      <c r="T2" s="131" t="s">
        <v>184</v>
      </c>
      <c r="U2" s="131" t="s">
        <v>182</v>
      </c>
      <c r="V2" s="61"/>
      <c r="Z2" s="43" t="s">
        <v>201</v>
      </c>
      <c r="AA2" s="43" t="s">
        <v>200</v>
      </c>
      <c r="AB2" s="43" t="s">
        <v>230</v>
      </c>
    </row>
    <row r="3" spans="1:29" x14ac:dyDescent="0.25">
      <c r="A3" t="s">
        <v>185</v>
      </c>
      <c r="B3" s="58">
        <v>1200</v>
      </c>
      <c r="C3" s="58">
        <v>0</v>
      </c>
      <c r="D3" s="58">
        <v>27902</v>
      </c>
      <c r="E3" s="58">
        <f>10391+8716+2210</f>
        <v>21317</v>
      </c>
      <c r="F3" s="58">
        <f>SUM(B3:E3)</f>
        <v>50419</v>
      </c>
      <c r="G3" s="58" t="s">
        <v>192</v>
      </c>
      <c r="I3" s="59">
        <v>1504</v>
      </c>
      <c r="K3" s="59">
        <v>31270</v>
      </c>
      <c r="L3" s="59">
        <f>10667+8530+2011</f>
        <v>21208</v>
      </c>
      <c r="M3" s="59">
        <f>SUM(I3:L3)</f>
        <v>53982</v>
      </c>
      <c r="N3" s="59" t="s">
        <v>193</v>
      </c>
      <c r="P3" s="132">
        <v>8404</v>
      </c>
      <c r="Q3" s="132">
        <v>0</v>
      </c>
      <c r="R3" s="132">
        <v>1697</v>
      </c>
      <c r="S3" s="132">
        <v>0</v>
      </c>
      <c r="T3" s="133">
        <f>SUM(P3:S3)</f>
        <v>10101</v>
      </c>
      <c r="U3" s="132" t="s">
        <v>222</v>
      </c>
      <c r="Z3" s="134">
        <f>D3/F3*100</f>
        <v>55.340248715761916</v>
      </c>
      <c r="AA3" s="134">
        <f>K3/M3*100</f>
        <v>57.926716312845016</v>
      </c>
      <c r="AB3" s="10">
        <f>R3/T3*100</f>
        <v>16.8003168003168</v>
      </c>
    </row>
    <row r="4" spans="1:29" x14ac:dyDescent="0.25">
      <c r="A4" t="s">
        <v>186</v>
      </c>
      <c r="B4" s="58">
        <v>2905</v>
      </c>
      <c r="C4" s="58">
        <v>0</v>
      </c>
      <c r="D4" s="58">
        <v>35107</v>
      </c>
      <c r="E4" s="58">
        <f>8229+1795</f>
        <v>10024</v>
      </c>
      <c r="F4" s="58">
        <f t="shared" ref="F4:F6" si="0">SUM(B4:E4)</f>
        <v>48036</v>
      </c>
      <c r="G4" s="58" t="s">
        <v>194</v>
      </c>
      <c r="I4" s="59">
        <v>2888</v>
      </c>
      <c r="J4" s="59">
        <v>0</v>
      </c>
      <c r="K4" s="59">
        <v>29395</v>
      </c>
      <c r="L4" s="59">
        <f>8105+2105</f>
        <v>10210</v>
      </c>
      <c r="M4" s="59">
        <f t="shared" ref="M4:M6" si="1">SUM(I4:L4)</f>
        <v>42493</v>
      </c>
      <c r="N4" s="59" t="s">
        <v>195</v>
      </c>
      <c r="P4" s="132">
        <v>9974</v>
      </c>
      <c r="Q4" s="132">
        <v>0</v>
      </c>
      <c r="R4" s="132">
        <v>0</v>
      </c>
      <c r="S4" s="132">
        <v>0</v>
      </c>
      <c r="T4" s="133">
        <f t="shared" ref="T4:T6" si="2">SUM(P4:S4)</f>
        <v>9974</v>
      </c>
      <c r="U4" s="132" t="s">
        <v>223</v>
      </c>
      <c r="Z4" s="134">
        <f>D4/F4*100</f>
        <v>73.084769756016328</v>
      </c>
      <c r="AA4" s="134">
        <f>K4/M4*100</f>
        <v>69.176099592874124</v>
      </c>
      <c r="AB4" s="10">
        <f t="shared" ref="AB4:AB6" si="3">R4/T4*100</f>
        <v>0</v>
      </c>
    </row>
    <row r="5" spans="1:29" x14ac:dyDescent="0.25">
      <c r="A5" t="s">
        <v>187</v>
      </c>
      <c r="B5" s="58">
        <v>6475</v>
      </c>
      <c r="C5" s="58">
        <v>0</v>
      </c>
      <c r="D5" s="58">
        <v>34528</v>
      </c>
      <c r="E5" s="58">
        <v>8126</v>
      </c>
      <c r="F5" s="58">
        <f t="shared" si="0"/>
        <v>49129</v>
      </c>
      <c r="G5" s="58" t="s">
        <v>196</v>
      </c>
      <c r="I5" s="59">
        <v>6318</v>
      </c>
      <c r="J5" s="59">
        <v>0</v>
      </c>
      <c r="K5" s="59">
        <v>30591</v>
      </c>
      <c r="L5" s="59">
        <v>8019</v>
      </c>
      <c r="M5" s="59">
        <f t="shared" si="1"/>
        <v>44928</v>
      </c>
      <c r="N5" s="59" t="s">
        <v>197</v>
      </c>
      <c r="P5" s="132">
        <v>17200</v>
      </c>
      <c r="Q5" s="132">
        <v>0</v>
      </c>
      <c r="R5" s="132">
        <v>0</v>
      </c>
      <c r="S5" s="132">
        <v>0</v>
      </c>
      <c r="T5" s="133">
        <f t="shared" si="2"/>
        <v>17200</v>
      </c>
      <c r="U5" s="132" t="s">
        <v>224</v>
      </c>
      <c r="Z5" s="134">
        <f>D5/F5*100</f>
        <v>70.280282521524967</v>
      </c>
      <c r="AA5" s="134">
        <f>K5/M5*100</f>
        <v>68.088942307692307</v>
      </c>
      <c r="AB5" s="10">
        <f t="shared" si="3"/>
        <v>0</v>
      </c>
    </row>
    <row r="6" spans="1:29" x14ac:dyDescent="0.25">
      <c r="A6" t="s">
        <v>188</v>
      </c>
      <c r="B6" s="58">
        <v>0</v>
      </c>
      <c r="C6" s="58">
        <v>0</v>
      </c>
      <c r="D6" s="58">
        <v>999536</v>
      </c>
      <c r="E6" s="58">
        <v>35338</v>
      </c>
      <c r="F6" s="58">
        <f t="shared" si="0"/>
        <v>1034874</v>
      </c>
      <c r="G6" s="58" t="s">
        <v>198</v>
      </c>
      <c r="I6" s="59">
        <v>97840</v>
      </c>
      <c r="J6" s="59">
        <v>0</v>
      </c>
      <c r="K6" s="59">
        <v>1094253</v>
      </c>
      <c r="L6" s="59">
        <v>35086</v>
      </c>
      <c r="M6" s="59">
        <f t="shared" si="1"/>
        <v>1227179</v>
      </c>
      <c r="N6" s="59" t="s">
        <v>199</v>
      </c>
      <c r="P6" s="132">
        <v>981294</v>
      </c>
      <c r="Q6" s="132">
        <v>0</v>
      </c>
      <c r="R6" s="132">
        <v>26478</v>
      </c>
      <c r="S6" s="132">
        <v>0</v>
      </c>
      <c r="T6" s="133">
        <f t="shared" si="2"/>
        <v>1007772</v>
      </c>
      <c r="U6" s="132" t="s">
        <v>225</v>
      </c>
      <c r="Z6" s="134">
        <f>D6/F6*100</f>
        <v>96.585284778630054</v>
      </c>
      <c r="AA6" s="134">
        <f>K6/M6*100</f>
        <v>89.168165361369446</v>
      </c>
      <c r="AB6" s="10">
        <f t="shared" si="3"/>
        <v>2.6273800026196401</v>
      </c>
    </row>
    <row r="7" spans="1:29" x14ac:dyDescent="0.25">
      <c r="R7" s="133"/>
      <c r="S7" s="133"/>
      <c r="T7" s="133"/>
    </row>
    <row r="10" spans="1:29" x14ac:dyDescent="0.25">
      <c r="P10" s="132" t="s">
        <v>221</v>
      </c>
    </row>
    <row r="11" spans="1:29" x14ac:dyDescent="0.25">
      <c r="A11" t="s">
        <v>178</v>
      </c>
      <c r="B11" s="60" t="s">
        <v>189</v>
      </c>
      <c r="C11" s="60" t="s">
        <v>190</v>
      </c>
      <c r="D11" s="60" t="s">
        <v>191</v>
      </c>
      <c r="E11" s="60" t="s">
        <v>183</v>
      </c>
      <c r="F11" s="60" t="s">
        <v>184</v>
      </c>
      <c r="G11" s="60" t="s">
        <v>182</v>
      </c>
      <c r="H11" s="61"/>
      <c r="I11" s="62" t="s">
        <v>181</v>
      </c>
      <c r="J11" s="62" t="s">
        <v>179</v>
      </c>
      <c r="K11" s="62" t="s">
        <v>180</v>
      </c>
      <c r="L11" s="62" t="s">
        <v>183</v>
      </c>
      <c r="M11" s="62" t="s">
        <v>184</v>
      </c>
      <c r="N11" s="62" t="s">
        <v>182</v>
      </c>
      <c r="O11" s="63"/>
      <c r="P11" s="131" t="s">
        <v>181</v>
      </c>
      <c r="Q11" s="131" t="s">
        <v>179</v>
      </c>
      <c r="R11" s="131" t="s">
        <v>180</v>
      </c>
      <c r="S11" s="131" t="s">
        <v>183</v>
      </c>
      <c r="T11" s="131" t="s">
        <v>184</v>
      </c>
      <c r="U11" s="131" t="s">
        <v>182</v>
      </c>
      <c r="V11" s="61"/>
    </row>
    <row r="12" spans="1:29" x14ac:dyDescent="0.25">
      <c r="A12" t="s">
        <v>185</v>
      </c>
      <c r="B12" s="58">
        <v>17713</v>
      </c>
      <c r="C12" s="58">
        <v>0</v>
      </c>
      <c r="D12" s="58">
        <v>7926</v>
      </c>
      <c r="E12" s="58">
        <v>5375</v>
      </c>
      <c r="F12" s="58">
        <f>SUM(B12:E12)</f>
        <v>31014</v>
      </c>
      <c r="G12" s="58" t="s">
        <v>213</v>
      </c>
      <c r="I12" s="59">
        <v>24360</v>
      </c>
      <c r="J12" s="59">
        <v>0</v>
      </c>
      <c r="K12" s="59">
        <v>18778</v>
      </c>
      <c r="L12" s="59">
        <v>9815</v>
      </c>
      <c r="M12" s="59">
        <f>SUM(I12:L12)</f>
        <v>52953</v>
      </c>
      <c r="N12" s="59" t="s">
        <v>214</v>
      </c>
      <c r="P12" s="132">
        <v>10400</v>
      </c>
      <c r="Q12" s="132">
        <v>0</v>
      </c>
      <c r="R12" s="132">
        <v>21366</v>
      </c>
      <c r="S12" s="132">
        <v>0</v>
      </c>
      <c r="T12" s="132">
        <f>SUM(P12:S12)</f>
        <v>31766</v>
      </c>
      <c r="U12" s="132" t="s">
        <v>226</v>
      </c>
      <c r="Z12" s="40">
        <f>D12/F12*100</f>
        <v>25.556200425614239</v>
      </c>
      <c r="AA12" s="40">
        <f>K12/M12*100</f>
        <v>35.461635790229074</v>
      </c>
      <c r="AB12" s="130">
        <f>R12/T12*100</f>
        <v>67.260593086948305</v>
      </c>
      <c r="AC12" t="s">
        <v>232</v>
      </c>
    </row>
    <row r="13" spans="1:29" x14ac:dyDescent="0.25">
      <c r="A13" t="s">
        <v>186</v>
      </c>
      <c r="B13" s="58">
        <v>12103</v>
      </c>
      <c r="C13" s="58">
        <v>0</v>
      </c>
      <c r="D13" s="58">
        <v>8019</v>
      </c>
      <c r="E13" s="58">
        <v>6374</v>
      </c>
      <c r="F13" s="58">
        <f t="shared" ref="F13:F15" si="4">SUM(B13:E13)</f>
        <v>26496</v>
      </c>
      <c r="G13" s="58" t="s">
        <v>215</v>
      </c>
      <c r="I13" s="59">
        <v>22030</v>
      </c>
      <c r="J13" s="59">
        <v>0</v>
      </c>
      <c r="K13" s="59">
        <v>18778</v>
      </c>
      <c r="L13" s="59">
        <v>10701</v>
      </c>
      <c r="M13" s="59">
        <f t="shared" ref="M13:M15" si="5">SUM(I13:L13)</f>
        <v>51509</v>
      </c>
      <c r="N13" s="59" t="s">
        <v>216</v>
      </c>
      <c r="P13" s="132">
        <v>1862</v>
      </c>
      <c r="Q13" s="132">
        <v>0</v>
      </c>
      <c r="R13" s="132">
        <v>18689</v>
      </c>
      <c r="S13" s="132">
        <v>0</v>
      </c>
      <c r="T13" s="132">
        <f t="shared" ref="T13:T15" si="6">SUM(P13:S13)</f>
        <v>20551</v>
      </c>
      <c r="U13" s="132" t="s">
        <v>227</v>
      </c>
      <c r="Z13" s="40">
        <f>D13/F13*100</f>
        <v>30.264945652173914</v>
      </c>
      <c r="AA13" s="40">
        <f>K13/M13*100</f>
        <v>36.455765011939661</v>
      </c>
      <c r="AB13" s="130">
        <f t="shared" ref="AB13:AB15" si="7">R13/T13*100</f>
        <v>90.939613644104909</v>
      </c>
      <c r="AC13" t="s">
        <v>231</v>
      </c>
    </row>
    <row r="14" spans="1:29" x14ac:dyDescent="0.25">
      <c r="A14" t="s">
        <v>187</v>
      </c>
      <c r="B14" s="58">
        <v>5930</v>
      </c>
      <c r="C14" s="58">
        <v>0</v>
      </c>
      <c r="D14" s="58">
        <v>5021</v>
      </c>
      <c r="E14" s="58">
        <v>4290</v>
      </c>
      <c r="F14" s="58">
        <f t="shared" si="4"/>
        <v>15241</v>
      </c>
      <c r="G14" s="58" t="s">
        <v>217</v>
      </c>
      <c r="I14" s="59">
        <v>16759</v>
      </c>
      <c r="J14" s="59">
        <v>0</v>
      </c>
      <c r="K14" s="59">
        <v>11538</v>
      </c>
      <c r="L14" s="59">
        <v>8172</v>
      </c>
      <c r="M14" s="59">
        <f t="shared" si="5"/>
        <v>36469</v>
      </c>
      <c r="N14" s="59" t="s">
        <v>218</v>
      </c>
      <c r="P14" s="132">
        <v>2174</v>
      </c>
      <c r="Q14" s="132">
        <v>0</v>
      </c>
      <c r="R14" s="132">
        <v>5829</v>
      </c>
      <c r="S14" s="132">
        <v>0</v>
      </c>
      <c r="T14" s="132">
        <f t="shared" si="6"/>
        <v>8003</v>
      </c>
      <c r="U14" s="132" t="s">
        <v>228</v>
      </c>
      <c r="Z14" s="40">
        <f>D14/F14*100</f>
        <v>32.944032543796339</v>
      </c>
      <c r="AA14" s="40">
        <f>K14/M14*100</f>
        <v>31.637829389344375</v>
      </c>
      <c r="AB14" s="130">
        <f t="shared" si="7"/>
        <v>72.835186804948151</v>
      </c>
      <c r="AC14" t="s">
        <v>231</v>
      </c>
    </row>
    <row r="15" spans="1:29" x14ac:dyDescent="0.25">
      <c r="A15" t="s">
        <v>188</v>
      </c>
      <c r="B15" s="58">
        <v>288737</v>
      </c>
      <c r="C15" s="58">
        <v>0</v>
      </c>
      <c r="D15" s="58">
        <v>610869</v>
      </c>
      <c r="E15" s="58">
        <v>0</v>
      </c>
      <c r="F15" s="58">
        <f t="shared" si="4"/>
        <v>899606</v>
      </c>
      <c r="G15" s="58" t="s">
        <v>219</v>
      </c>
      <c r="I15" s="59">
        <v>467989</v>
      </c>
      <c r="J15" s="59">
        <v>0</v>
      </c>
      <c r="K15" s="59">
        <v>1248778</v>
      </c>
      <c r="L15" s="59">
        <v>0</v>
      </c>
      <c r="M15" s="59">
        <f t="shared" si="5"/>
        <v>1716767</v>
      </c>
      <c r="N15" s="59" t="s">
        <v>220</v>
      </c>
      <c r="P15" s="132">
        <v>5829</v>
      </c>
      <c r="Q15" s="132">
        <v>0</v>
      </c>
      <c r="R15" s="132">
        <v>935152</v>
      </c>
      <c r="S15" s="132">
        <v>0</v>
      </c>
      <c r="T15" s="132">
        <f t="shared" si="6"/>
        <v>940981</v>
      </c>
      <c r="U15" s="132" t="s">
        <v>229</v>
      </c>
      <c r="Z15" s="40">
        <f>D15/F15*100</f>
        <v>67.904060221919366</v>
      </c>
      <c r="AA15" s="40">
        <f>K15/M15*100</f>
        <v>72.740098103004087</v>
      </c>
      <c r="AB15" s="40">
        <f t="shared" si="7"/>
        <v>99.380540095921177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zoomScale="190" zoomScaleNormal="190" workbookViewId="0">
      <selection activeCell="K13" sqref="K13"/>
    </sheetView>
  </sheetViews>
  <sheetFormatPr defaultRowHeight="15" x14ac:dyDescent="0.25"/>
  <cols>
    <col min="1" max="1" width="3.140625" customWidth="1"/>
    <col min="3" max="3" width="8.140625" customWidth="1"/>
    <col min="5" max="5" width="0.28515625" customWidth="1"/>
  </cols>
  <sheetData>
    <row r="1" spans="1:17" ht="12" customHeight="1" x14ac:dyDescent="0.25">
      <c r="A1" s="162"/>
      <c r="B1" s="159" t="s">
        <v>233</v>
      </c>
      <c r="C1" s="160"/>
      <c r="D1" s="161"/>
      <c r="E1" s="135"/>
      <c r="F1" s="159" t="s">
        <v>234</v>
      </c>
      <c r="G1" s="160"/>
      <c r="H1" s="161"/>
      <c r="K1" t="s">
        <v>233</v>
      </c>
      <c r="O1" t="s">
        <v>234</v>
      </c>
    </row>
    <row r="2" spans="1:17" ht="12.6" customHeight="1" x14ac:dyDescent="0.25">
      <c r="A2" s="163"/>
      <c r="B2" s="136" t="s">
        <v>155</v>
      </c>
      <c r="C2" s="137" t="s">
        <v>156</v>
      </c>
      <c r="D2" s="138" t="s">
        <v>235</v>
      </c>
      <c r="E2" s="139"/>
      <c r="F2" s="136" t="s">
        <v>155</v>
      </c>
      <c r="G2" s="137" t="s">
        <v>156</v>
      </c>
      <c r="H2" s="138" t="s">
        <v>235</v>
      </c>
      <c r="K2" t="s">
        <v>155</v>
      </c>
      <c r="L2" t="s">
        <v>156</v>
      </c>
      <c r="M2" s="164" t="s">
        <v>235</v>
      </c>
      <c r="O2" t="s">
        <v>155</v>
      </c>
      <c r="P2" t="s">
        <v>156</v>
      </c>
      <c r="Q2" s="164" t="s">
        <v>235</v>
      </c>
    </row>
    <row r="3" spans="1:17" x14ac:dyDescent="0.25">
      <c r="A3" s="148" t="s">
        <v>236</v>
      </c>
      <c r="B3" s="140">
        <v>55.340248715761902</v>
      </c>
      <c r="C3" s="140">
        <v>57.926716312845016</v>
      </c>
      <c r="D3" s="141">
        <f>aldehydes!AB3</f>
        <v>16.8003168003168</v>
      </c>
      <c r="E3" s="142"/>
      <c r="F3" s="143">
        <f>aldehydes!Z12</f>
        <v>25.556200425614239</v>
      </c>
      <c r="G3" s="140">
        <f>aldehydes!AA12</f>
        <v>35.461635790229074</v>
      </c>
      <c r="H3" s="141">
        <f>aldehydes!AB12</f>
        <v>67.260593086948305</v>
      </c>
      <c r="J3" t="s">
        <v>236</v>
      </c>
      <c r="K3" s="40">
        <v>55.340248715761902</v>
      </c>
      <c r="L3" s="40">
        <v>57.926716312845016</v>
      </c>
      <c r="M3" s="130">
        <v>16.8003168003168</v>
      </c>
      <c r="N3" s="40"/>
      <c r="O3" s="40">
        <v>25.556200425614239</v>
      </c>
      <c r="P3" s="40">
        <v>35.461635790229074</v>
      </c>
      <c r="Q3" s="130">
        <v>67.260593086948305</v>
      </c>
    </row>
    <row r="4" spans="1:17" x14ac:dyDescent="0.25">
      <c r="A4" s="149" t="s">
        <v>237</v>
      </c>
      <c r="B4" s="140">
        <v>73.084769756016328</v>
      </c>
      <c r="C4" s="140">
        <v>69.176099592874124</v>
      </c>
      <c r="D4" s="141">
        <f>aldehydes!AB4</f>
        <v>0</v>
      </c>
      <c r="E4" s="142"/>
      <c r="F4" s="143">
        <f>aldehydes!Z13</f>
        <v>30.264945652173914</v>
      </c>
      <c r="G4" s="140">
        <f>aldehydes!AA13</f>
        <v>36.455765011939661</v>
      </c>
      <c r="H4" s="141">
        <f>aldehydes!AB13</f>
        <v>90.939613644104909</v>
      </c>
      <c r="J4" t="s">
        <v>237</v>
      </c>
      <c r="K4" s="40">
        <v>73.084769756016328</v>
      </c>
      <c r="L4" s="40">
        <v>69.176099592874124</v>
      </c>
      <c r="M4" s="130">
        <v>0</v>
      </c>
      <c r="N4" s="40"/>
      <c r="O4" s="40">
        <v>30.264945652173914</v>
      </c>
      <c r="P4" s="40">
        <v>36.455765011939661</v>
      </c>
      <c r="Q4" s="130">
        <v>90.939613644104909</v>
      </c>
    </row>
    <row r="5" spans="1:17" x14ac:dyDescent="0.25">
      <c r="A5" s="149" t="s">
        <v>238</v>
      </c>
      <c r="B5" s="140">
        <v>70.280282521524967</v>
      </c>
      <c r="C5" s="140">
        <v>68.088942307692307</v>
      </c>
      <c r="D5" s="141">
        <f>aldehydes!AB5</f>
        <v>0</v>
      </c>
      <c r="E5" s="142"/>
      <c r="F5" s="143">
        <f>aldehydes!Z14</f>
        <v>32.944032543796339</v>
      </c>
      <c r="G5" s="140">
        <f>aldehydes!AA14</f>
        <v>31.637829389344375</v>
      </c>
      <c r="H5" s="141">
        <f>aldehydes!AB14</f>
        <v>72.835186804948151</v>
      </c>
      <c r="J5" t="s">
        <v>238</v>
      </c>
      <c r="K5" s="40">
        <v>70.280282521524967</v>
      </c>
      <c r="L5" s="40">
        <v>68.088942307692307</v>
      </c>
      <c r="M5" s="130">
        <v>0</v>
      </c>
      <c r="N5" s="40"/>
      <c r="O5" s="40">
        <v>32.944032543796339</v>
      </c>
      <c r="P5" s="40">
        <v>31.637829389344375</v>
      </c>
      <c r="Q5" s="130">
        <v>72.835186804948151</v>
      </c>
    </row>
    <row r="6" spans="1:17" x14ac:dyDescent="0.25">
      <c r="A6" s="150" t="s">
        <v>239</v>
      </c>
      <c r="B6" s="144">
        <v>96.585284778630054</v>
      </c>
      <c r="C6" s="144">
        <v>89.168165361369446</v>
      </c>
      <c r="D6" s="145">
        <f>aldehydes!AB6</f>
        <v>2.6273800026196401</v>
      </c>
      <c r="E6" s="146"/>
      <c r="F6" s="147">
        <f>aldehydes!Z15</f>
        <v>67.904060221919366</v>
      </c>
      <c r="G6" s="144">
        <f>aldehydes!AA15</f>
        <v>72.740098103004087</v>
      </c>
      <c r="H6" s="145">
        <f>aldehydes!AB15</f>
        <v>99.380540095921177</v>
      </c>
      <c r="J6" t="s">
        <v>239</v>
      </c>
      <c r="K6" s="40">
        <v>96.585284778630054</v>
      </c>
      <c r="L6" s="40">
        <v>89.168165361369446</v>
      </c>
      <c r="M6" s="130">
        <v>2.6273800026196401</v>
      </c>
      <c r="N6" s="40"/>
      <c r="O6" s="40">
        <v>67.904060221919366</v>
      </c>
      <c r="P6" s="40">
        <v>72.740098103004087</v>
      </c>
      <c r="Q6" s="130">
        <v>99.380540095921177</v>
      </c>
    </row>
  </sheetData>
  <mergeCells count="3">
    <mergeCell ref="B1:D1"/>
    <mergeCell ref="A1:A2"/>
    <mergeCell ref="F1:H1"/>
  </mergeCells>
  <conditionalFormatting sqref="C3:C6">
    <cfRule type="colorScale" priority="6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B3:B6">
    <cfRule type="colorScale" priority="5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D3:D6">
    <cfRule type="colorScale" priority="4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G3:G6">
    <cfRule type="colorScale" priority="3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F3:F6">
    <cfRule type="colorScale" priority="2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H3:H6">
    <cfRule type="colorScale" priority="1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A94D</vt:lpstr>
      <vt:lpstr>A94E</vt:lpstr>
      <vt:lpstr>calculations</vt:lpstr>
      <vt:lpstr>summary</vt:lpstr>
      <vt:lpstr>aldehydes</vt:lpstr>
      <vt:lpstr>summary_aldeh</vt:lpstr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 Kools</dc:creator>
  <cp:lastModifiedBy>Ewald Jongkind</cp:lastModifiedBy>
  <dcterms:created xsi:type="dcterms:W3CDTF">2022-04-05T07:28:18Z</dcterms:created>
  <dcterms:modified xsi:type="dcterms:W3CDTF">2023-01-11T15:24:52Z</dcterms:modified>
</cp:coreProperties>
</file>